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psf\Home\Dropbox\AAC_VSP\JCT3V-H0127\"/>
    </mc:Choice>
  </mc:AlternateContent>
  <bookViews>
    <workbookView xWindow="0" yWindow="0" windowWidth="15090" windowHeight="8040" tabRatio="596" firstSheet="3" activeTab="5"/>
  </bookViews>
  <sheets>
    <sheet name="OverallReport_64x64 block level" sheetId="6" r:id="rId1"/>
    <sheet name="SDC_ON+DLT_ON" sheetId="5" r:id="rId2"/>
    <sheet name="SDC_ON+DLT_OFF" sheetId="9" r:id="rId3"/>
    <sheet name="SDC_OFF+DLT_ON" sheetId="10" r:id="rId4"/>
    <sheet name="SDC_OFF+DLT_OFF" sheetId="15" state="hidden" r:id="rId5"/>
    <sheet name="WedgeletPatternTable" sheetId="13" r:id="rId6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5" i="6" l="1"/>
  <c r="L26" i="6"/>
  <c r="L27" i="6"/>
  <c r="L28" i="6"/>
  <c r="L24" i="6"/>
  <c r="X15" i="9"/>
  <c r="X16" i="9"/>
  <c r="X17" i="9"/>
  <c r="X18" i="9"/>
  <c r="X14" i="9"/>
  <c r="X15" i="5"/>
  <c r="X16" i="5"/>
  <c r="X17" i="5"/>
  <c r="X18" i="5"/>
  <c r="X14" i="5"/>
  <c r="M18" i="10"/>
  <c r="D18" i="10"/>
  <c r="M34" i="15"/>
  <c r="L34" i="15"/>
  <c r="K34" i="15"/>
  <c r="J34" i="15"/>
  <c r="N34" i="15"/>
  <c r="E34" i="15"/>
  <c r="D34" i="15"/>
  <c r="C34" i="15"/>
  <c r="B34" i="15"/>
  <c r="F34" i="15"/>
  <c r="M33" i="15"/>
  <c r="L33" i="15"/>
  <c r="K33" i="15"/>
  <c r="J33" i="15"/>
  <c r="N33" i="15"/>
  <c r="E33" i="15"/>
  <c r="D33" i="15"/>
  <c r="C33" i="15"/>
  <c r="B33" i="15"/>
  <c r="F33" i="15"/>
  <c r="M32" i="15"/>
  <c r="L32" i="15"/>
  <c r="K32" i="15"/>
  <c r="J32" i="15"/>
  <c r="N32" i="15"/>
  <c r="E32" i="15"/>
  <c r="D32" i="15"/>
  <c r="C32" i="15"/>
  <c r="B32" i="15"/>
  <c r="F32" i="15"/>
  <c r="M31" i="15"/>
  <c r="L31" i="15"/>
  <c r="K31" i="15"/>
  <c r="J31" i="15"/>
  <c r="N31" i="15"/>
  <c r="E31" i="15"/>
  <c r="D31" i="15"/>
  <c r="C31" i="15"/>
  <c r="B31" i="15"/>
  <c r="F31" i="15"/>
  <c r="M30" i="15"/>
  <c r="L30" i="15"/>
  <c r="K30" i="15"/>
  <c r="J30" i="15"/>
  <c r="N30" i="15"/>
  <c r="E30" i="15"/>
  <c r="D30" i="15"/>
  <c r="C30" i="15"/>
  <c r="B30" i="15"/>
  <c r="F30" i="15"/>
  <c r="O26" i="15"/>
  <c r="N26" i="15"/>
  <c r="M26" i="15"/>
  <c r="L26" i="15"/>
  <c r="K26" i="15"/>
  <c r="J26" i="15"/>
  <c r="P26" i="15"/>
  <c r="F26" i="15"/>
  <c r="E26" i="15"/>
  <c r="D26" i="15"/>
  <c r="C26" i="15"/>
  <c r="B26" i="15"/>
  <c r="G26" i="15"/>
  <c r="O25" i="15"/>
  <c r="N25" i="15"/>
  <c r="M25" i="15"/>
  <c r="L25" i="15"/>
  <c r="K25" i="15"/>
  <c r="J25" i="15"/>
  <c r="P25" i="15"/>
  <c r="F25" i="15"/>
  <c r="E25" i="15"/>
  <c r="D25" i="15"/>
  <c r="C25" i="15"/>
  <c r="B25" i="15"/>
  <c r="G25" i="15"/>
  <c r="O24" i="15"/>
  <c r="N24" i="15"/>
  <c r="M24" i="15"/>
  <c r="L24" i="15"/>
  <c r="K24" i="15"/>
  <c r="J24" i="15"/>
  <c r="P24" i="15"/>
  <c r="F24" i="15"/>
  <c r="E24" i="15"/>
  <c r="D24" i="15"/>
  <c r="C24" i="15"/>
  <c r="B24" i="15"/>
  <c r="G24" i="15"/>
  <c r="O23" i="15"/>
  <c r="N23" i="15"/>
  <c r="M23" i="15"/>
  <c r="L23" i="15"/>
  <c r="K23" i="15"/>
  <c r="J23" i="15"/>
  <c r="P23" i="15"/>
  <c r="F23" i="15"/>
  <c r="E23" i="15"/>
  <c r="D23" i="15"/>
  <c r="C23" i="15"/>
  <c r="B23" i="15"/>
  <c r="G23" i="15"/>
  <c r="O22" i="15"/>
  <c r="N22" i="15"/>
  <c r="M22" i="15"/>
  <c r="L22" i="15"/>
  <c r="K22" i="15"/>
  <c r="J22" i="15"/>
  <c r="P22" i="15"/>
  <c r="F22" i="15"/>
  <c r="E22" i="15"/>
  <c r="D22" i="15"/>
  <c r="C22" i="15"/>
  <c r="B22" i="15"/>
  <c r="G22" i="15"/>
  <c r="L18" i="15"/>
  <c r="P18" i="15"/>
  <c r="K18" i="15"/>
  <c r="J18" i="15"/>
  <c r="O18" i="15"/>
  <c r="C18" i="15"/>
  <c r="G18" i="15"/>
  <c r="B18" i="15"/>
  <c r="F18" i="15"/>
  <c r="L17" i="15"/>
  <c r="P17" i="15"/>
  <c r="K17" i="15"/>
  <c r="J17" i="15"/>
  <c r="O17" i="15"/>
  <c r="C17" i="15"/>
  <c r="G17" i="15"/>
  <c r="B17" i="15"/>
  <c r="F17" i="15"/>
  <c r="L16" i="15"/>
  <c r="P16" i="15"/>
  <c r="K16" i="15"/>
  <c r="J16" i="15"/>
  <c r="O16" i="15"/>
  <c r="C16" i="15"/>
  <c r="G16" i="15"/>
  <c r="B16" i="15"/>
  <c r="F16" i="15"/>
  <c r="L15" i="15"/>
  <c r="P15" i="15"/>
  <c r="K15" i="15"/>
  <c r="J15" i="15"/>
  <c r="O15" i="15"/>
  <c r="C15" i="15"/>
  <c r="G15" i="15"/>
  <c r="B15" i="15"/>
  <c r="F15" i="15"/>
  <c r="L14" i="15"/>
  <c r="P14" i="15"/>
  <c r="K14" i="15"/>
  <c r="J14" i="15"/>
  <c r="O14" i="15"/>
  <c r="C14" i="15"/>
  <c r="G14" i="15"/>
  <c r="B14" i="15"/>
  <c r="F14" i="15"/>
  <c r="L18" i="10"/>
  <c r="L15" i="10"/>
  <c r="L16" i="10"/>
  <c r="P16" i="10"/>
  <c r="L17" i="10"/>
  <c r="L14" i="10"/>
  <c r="J18" i="10"/>
  <c r="J15" i="10"/>
  <c r="J16" i="10"/>
  <c r="J17" i="10"/>
  <c r="J14" i="10"/>
  <c r="K18" i="10"/>
  <c r="K15" i="10"/>
  <c r="K16" i="10"/>
  <c r="K17" i="10"/>
  <c r="K14" i="10"/>
  <c r="C18" i="10"/>
  <c r="C15" i="10"/>
  <c r="C16" i="10"/>
  <c r="C17" i="10"/>
  <c r="C14" i="10"/>
  <c r="B18" i="10"/>
  <c r="B17" i="10"/>
  <c r="B15" i="10"/>
  <c r="B16" i="10"/>
  <c r="B14" i="10"/>
  <c r="L18" i="9"/>
  <c r="M18" i="9"/>
  <c r="M15" i="9"/>
  <c r="M16" i="9"/>
  <c r="M17" i="9"/>
  <c r="M14" i="9"/>
  <c r="L15" i="9"/>
  <c r="L16" i="9"/>
  <c r="L17" i="9"/>
  <c r="L14" i="9"/>
  <c r="K18" i="9"/>
  <c r="K15" i="9"/>
  <c r="K16" i="9"/>
  <c r="K17" i="9"/>
  <c r="K14" i="9"/>
  <c r="C18" i="9"/>
  <c r="C15" i="9"/>
  <c r="G15" i="9"/>
  <c r="C16" i="9"/>
  <c r="C17" i="9"/>
  <c r="C14" i="9"/>
  <c r="B18" i="9"/>
  <c r="B15" i="9"/>
  <c r="B16" i="9"/>
  <c r="B17" i="9"/>
  <c r="B14" i="9"/>
  <c r="W18" i="5"/>
  <c r="W15" i="5"/>
  <c r="W16" i="5"/>
  <c r="W17" i="5"/>
  <c r="W14" i="5"/>
  <c r="O18" i="5"/>
  <c r="O15" i="5"/>
  <c r="O16" i="5"/>
  <c r="O17" i="5"/>
  <c r="O14" i="5"/>
  <c r="N18" i="5"/>
  <c r="N15" i="5"/>
  <c r="N16" i="5"/>
  <c r="N17" i="5"/>
  <c r="N14" i="5"/>
  <c r="K18" i="5"/>
  <c r="K15" i="5"/>
  <c r="K16" i="5"/>
  <c r="K17" i="5"/>
  <c r="K14" i="5"/>
  <c r="E18" i="5"/>
  <c r="E15" i="5"/>
  <c r="E16" i="5"/>
  <c r="E17" i="5"/>
  <c r="E14" i="5"/>
  <c r="D18" i="5"/>
  <c r="D15" i="5"/>
  <c r="D16" i="5"/>
  <c r="D17" i="5"/>
  <c r="D14" i="5"/>
  <c r="M18" i="5"/>
  <c r="L18" i="5"/>
  <c r="M15" i="5"/>
  <c r="M16" i="5"/>
  <c r="M17" i="5"/>
  <c r="M14" i="5"/>
  <c r="L15" i="5"/>
  <c r="L16" i="5"/>
  <c r="L17" i="5"/>
  <c r="L14" i="5"/>
  <c r="C18" i="5"/>
  <c r="C15" i="5"/>
  <c r="C16" i="5"/>
  <c r="C17" i="5"/>
  <c r="C14" i="5"/>
  <c r="B18" i="5"/>
  <c r="B15" i="5"/>
  <c r="B16" i="5"/>
  <c r="B17" i="5"/>
  <c r="B14" i="5"/>
  <c r="P15" i="10"/>
  <c r="P17" i="10"/>
  <c r="P18" i="10"/>
  <c r="P14" i="10"/>
  <c r="G15" i="10"/>
  <c r="G16" i="10"/>
  <c r="G17" i="10"/>
  <c r="G18" i="10"/>
  <c r="G14" i="10"/>
  <c r="N18" i="10"/>
  <c r="N15" i="10"/>
  <c r="N16" i="10"/>
  <c r="N17" i="10"/>
  <c r="N14" i="10"/>
  <c r="M15" i="10"/>
  <c r="M16" i="10"/>
  <c r="M17" i="10"/>
  <c r="M14" i="10"/>
  <c r="D15" i="10"/>
  <c r="D16" i="10"/>
  <c r="D17" i="10"/>
  <c r="D14" i="10"/>
  <c r="E18" i="10"/>
  <c r="E15" i="10"/>
  <c r="E16" i="10"/>
  <c r="E17" i="10"/>
  <c r="E14" i="10"/>
  <c r="O18" i="9"/>
  <c r="O15" i="9"/>
  <c r="Q15" i="9"/>
  <c r="O16" i="9"/>
  <c r="O17" i="9"/>
  <c r="Q17" i="9"/>
  <c r="O14" i="9"/>
  <c r="E18" i="9"/>
  <c r="E15" i="9"/>
  <c r="E16" i="9"/>
  <c r="E17" i="9"/>
  <c r="E14" i="9"/>
  <c r="N18" i="9"/>
  <c r="D18" i="9"/>
  <c r="N15" i="9"/>
  <c r="N16" i="9"/>
  <c r="N17" i="9"/>
  <c r="N14" i="9"/>
  <c r="D15" i="9"/>
  <c r="D16" i="9"/>
  <c r="D17" i="9"/>
  <c r="D14" i="9"/>
  <c r="G17" i="9"/>
  <c r="G14" i="9"/>
  <c r="G16" i="9"/>
  <c r="G18" i="9"/>
  <c r="Q14" i="9"/>
  <c r="Q18" i="9"/>
  <c r="Q16" i="9"/>
  <c r="I101" i="6"/>
  <c r="D101" i="6"/>
  <c r="I100" i="6"/>
  <c r="D100" i="6"/>
  <c r="I99" i="6"/>
  <c r="D99" i="6"/>
  <c r="I98" i="6"/>
  <c r="D98" i="6"/>
  <c r="I97" i="6"/>
  <c r="D97" i="6"/>
  <c r="D9" i="6"/>
  <c r="G15" i="13"/>
  <c r="C15" i="13"/>
  <c r="B15" i="13"/>
  <c r="G14" i="13"/>
  <c r="B14" i="13"/>
  <c r="C14" i="13"/>
  <c r="G13" i="13"/>
  <c r="B13" i="13"/>
  <c r="G12" i="13"/>
  <c r="B12" i="13"/>
  <c r="C12" i="13"/>
  <c r="G11" i="13"/>
  <c r="H11" i="13"/>
  <c r="H12" i="13"/>
  <c r="B11" i="13"/>
  <c r="J3" i="13"/>
  <c r="C33" i="9"/>
  <c r="C32" i="9"/>
  <c r="C31" i="9"/>
  <c r="C30" i="9"/>
  <c r="C25" i="9"/>
  <c r="C24" i="9"/>
  <c r="C23" i="9"/>
  <c r="C22" i="9"/>
  <c r="C33" i="5"/>
  <c r="C32" i="5"/>
  <c r="C31" i="5"/>
  <c r="C30" i="5"/>
  <c r="C23" i="5"/>
  <c r="C24" i="5"/>
  <c r="C25" i="5"/>
  <c r="C22" i="5"/>
  <c r="L34" i="10"/>
  <c r="D34" i="10"/>
  <c r="N26" i="10"/>
  <c r="E26" i="10"/>
  <c r="T22" i="5"/>
  <c r="T23" i="5"/>
  <c r="T24" i="5"/>
  <c r="T25" i="5"/>
  <c r="T26" i="5"/>
  <c r="M34" i="5"/>
  <c r="V26" i="5"/>
  <c r="U34" i="5"/>
  <c r="E34" i="5"/>
  <c r="E30" i="5"/>
  <c r="E31" i="5"/>
  <c r="E32" i="5"/>
  <c r="E33" i="5"/>
  <c r="O26" i="5"/>
  <c r="F26" i="5"/>
  <c r="M31" i="5"/>
  <c r="M32" i="5"/>
  <c r="M33" i="5"/>
  <c r="M30" i="5"/>
  <c r="E22" i="10"/>
  <c r="O23" i="9"/>
  <c r="O24" i="9"/>
  <c r="O25" i="9"/>
  <c r="O26" i="9"/>
  <c r="O22" i="9"/>
  <c r="F23" i="9"/>
  <c r="F24" i="9"/>
  <c r="F25" i="9"/>
  <c r="F26" i="9"/>
  <c r="F22" i="9"/>
  <c r="O23" i="5"/>
  <c r="O24" i="5"/>
  <c r="O25" i="5"/>
  <c r="O22" i="5"/>
  <c r="F23" i="5"/>
  <c r="F24" i="5"/>
  <c r="F25" i="5"/>
  <c r="F22" i="5"/>
  <c r="V18" i="9"/>
  <c r="V15" i="9"/>
  <c r="V16" i="9"/>
  <c r="V17" i="9"/>
  <c r="V14" i="9"/>
  <c r="U26" i="9"/>
  <c r="U25" i="9"/>
  <c r="U24" i="9"/>
  <c r="U23" i="9"/>
  <c r="Z14" i="9"/>
  <c r="Z15" i="9"/>
  <c r="Z16" i="9"/>
  <c r="Z17" i="9"/>
  <c r="Z18" i="9"/>
  <c r="U22" i="9"/>
  <c r="V18" i="5"/>
  <c r="V15" i="5"/>
  <c r="V16" i="5"/>
  <c r="V17" i="5"/>
  <c r="V14" i="5"/>
  <c r="U23" i="5"/>
  <c r="U24" i="5"/>
  <c r="U25" i="5"/>
  <c r="U26" i="5"/>
  <c r="U22" i="5"/>
  <c r="N47" i="6"/>
  <c r="C11" i="13"/>
  <c r="D11" i="13"/>
  <c r="E11" i="13"/>
  <c r="C13" i="13"/>
  <c r="D13" i="13"/>
  <c r="E13" i="13"/>
  <c r="D15" i="13"/>
  <c r="E15" i="13"/>
  <c r="H13" i="13"/>
  <c r="I12" i="13"/>
  <c r="D12" i="13"/>
  <c r="E12" i="13"/>
  <c r="D14" i="13"/>
  <c r="E14" i="13"/>
  <c r="I11" i="13"/>
  <c r="I71" i="6"/>
  <c r="I72" i="6"/>
  <c r="I73" i="6"/>
  <c r="I70" i="6"/>
  <c r="D71" i="6"/>
  <c r="D72" i="6"/>
  <c r="D73" i="6"/>
  <c r="D70" i="6"/>
  <c r="I74" i="6"/>
  <c r="D74" i="6"/>
  <c r="M34" i="10"/>
  <c r="K34" i="10"/>
  <c r="J34" i="10"/>
  <c r="M33" i="10"/>
  <c r="L33" i="10"/>
  <c r="K33" i="10"/>
  <c r="J33" i="10"/>
  <c r="M32" i="10"/>
  <c r="L32" i="10"/>
  <c r="K32" i="10"/>
  <c r="J32" i="10"/>
  <c r="N32" i="10"/>
  <c r="G88" i="6"/>
  <c r="M31" i="10"/>
  <c r="L31" i="10"/>
  <c r="K31" i="10"/>
  <c r="J31" i="10"/>
  <c r="N31" i="10"/>
  <c r="G87" i="6"/>
  <c r="M30" i="10"/>
  <c r="L30" i="10"/>
  <c r="K30" i="10"/>
  <c r="J30" i="10"/>
  <c r="N30" i="10"/>
  <c r="G86" i="6"/>
  <c r="O26" i="10"/>
  <c r="M26" i="10"/>
  <c r="L26" i="10"/>
  <c r="K26" i="10"/>
  <c r="J26" i="10"/>
  <c r="O25" i="10"/>
  <c r="N25" i="10"/>
  <c r="M25" i="10"/>
  <c r="L25" i="10"/>
  <c r="K25" i="10"/>
  <c r="J25" i="10"/>
  <c r="O24" i="10"/>
  <c r="N24" i="10"/>
  <c r="M24" i="10"/>
  <c r="L24" i="10"/>
  <c r="K24" i="10"/>
  <c r="J24" i="10"/>
  <c r="O23" i="10"/>
  <c r="N23" i="10"/>
  <c r="M23" i="10"/>
  <c r="L23" i="10"/>
  <c r="K23" i="10"/>
  <c r="J23" i="10"/>
  <c r="O22" i="10"/>
  <c r="N22" i="10"/>
  <c r="M22" i="10"/>
  <c r="L22" i="10"/>
  <c r="K22" i="10"/>
  <c r="J22" i="10"/>
  <c r="F14" i="9"/>
  <c r="D47" i="6"/>
  <c r="I47" i="6"/>
  <c r="V34" i="9"/>
  <c r="U34" i="9"/>
  <c r="T34" i="9"/>
  <c r="N34" i="9"/>
  <c r="M34" i="9"/>
  <c r="L34" i="9"/>
  <c r="K34" i="9"/>
  <c r="V33" i="9"/>
  <c r="U33" i="9"/>
  <c r="T33" i="9"/>
  <c r="N33" i="9"/>
  <c r="M33" i="9"/>
  <c r="L33" i="9"/>
  <c r="K33" i="9"/>
  <c r="V32" i="9"/>
  <c r="U32" i="9"/>
  <c r="T32" i="9"/>
  <c r="N32" i="9"/>
  <c r="M32" i="9"/>
  <c r="L32" i="9"/>
  <c r="K32" i="9"/>
  <c r="V31" i="9"/>
  <c r="U31" i="9"/>
  <c r="T31" i="9"/>
  <c r="N31" i="9"/>
  <c r="M31" i="9"/>
  <c r="L31" i="9"/>
  <c r="K31" i="9"/>
  <c r="V30" i="9"/>
  <c r="U30" i="9"/>
  <c r="T30" i="9"/>
  <c r="N30" i="9"/>
  <c r="M30" i="9"/>
  <c r="L30" i="9"/>
  <c r="K30" i="9"/>
  <c r="W26" i="9"/>
  <c r="V26" i="9"/>
  <c r="T26" i="9"/>
  <c r="P26" i="9"/>
  <c r="N26" i="9"/>
  <c r="M26" i="9"/>
  <c r="L26" i="9"/>
  <c r="K26" i="9"/>
  <c r="W25" i="9"/>
  <c r="V25" i="9"/>
  <c r="T25" i="9"/>
  <c r="P25" i="9"/>
  <c r="N25" i="9"/>
  <c r="M25" i="9"/>
  <c r="L25" i="9"/>
  <c r="K25" i="9"/>
  <c r="W24" i="9"/>
  <c r="V24" i="9"/>
  <c r="T24" i="9"/>
  <c r="P24" i="9"/>
  <c r="N24" i="9"/>
  <c r="M24" i="9"/>
  <c r="L24" i="9"/>
  <c r="K24" i="9"/>
  <c r="W23" i="9"/>
  <c r="V23" i="9"/>
  <c r="T23" i="9"/>
  <c r="P23" i="9"/>
  <c r="N23" i="9"/>
  <c r="M23" i="9"/>
  <c r="L23" i="9"/>
  <c r="K23" i="9"/>
  <c r="W22" i="9"/>
  <c r="V22" i="9"/>
  <c r="T22" i="9"/>
  <c r="P22" i="9"/>
  <c r="N22" i="9"/>
  <c r="M22" i="9"/>
  <c r="L22" i="9"/>
  <c r="K22" i="9"/>
  <c r="V31" i="5"/>
  <c r="V32" i="5"/>
  <c r="V33" i="5"/>
  <c r="V34" i="5"/>
  <c r="V30" i="5"/>
  <c r="T31" i="5"/>
  <c r="T32" i="5"/>
  <c r="T33" i="5"/>
  <c r="T34" i="5"/>
  <c r="L36" i="6"/>
  <c r="T30" i="5"/>
  <c r="U33" i="5"/>
  <c r="U32" i="5"/>
  <c r="U31" i="5"/>
  <c r="U30" i="5"/>
  <c r="V23" i="5"/>
  <c r="V24" i="5"/>
  <c r="V25" i="5"/>
  <c r="V22" i="5"/>
  <c r="W23" i="5"/>
  <c r="W24" i="5"/>
  <c r="W25" i="5"/>
  <c r="W26" i="5"/>
  <c r="X26" i="5"/>
  <c r="W22" i="5"/>
  <c r="N31" i="5"/>
  <c r="N32" i="5"/>
  <c r="N33" i="5"/>
  <c r="N34" i="5"/>
  <c r="N30" i="5"/>
  <c r="K31" i="5"/>
  <c r="K32" i="5"/>
  <c r="K33" i="5"/>
  <c r="K34" i="5"/>
  <c r="K30" i="5"/>
  <c r="L34" i="5"/>
  <c r="L33" i="5"/>
  <c r="L32" i="5"/>
  <c r="L31" i="5"/>
  <c r="L30" i="5"/>
  <c r="P23" i="5"/>
  <c r="P24" i="5"/>
  <c r="P25" i="5"/>
  <c r="P26" i="5"/>
  <c r="P22" i="5"/>
  <c r="M23" i="5"/>
  <c r="M24" i="5"/>
  <c r="M25" i="5"/>
  <c r="M26" i="5"/>
  <c r="M22" i="5"/>
  <c r="L23" i="5"/>
  <c r="L24" i="5"/>
  <c r="L25" i="5"/>
  <c r="L26" i="5"/>
  <c r="L22" i="5"/>
  <c r="K23" i="5"/>
  <c r="K24" i="5"/>
  <c r="K25" i="5"/>
  <c r="K26" i="5"/>
  <c r="K22" i="5"/>
  <c r="P22" i="10"/>
  <c r="G78" i="6"/>
  <c r="P25" i="10"/>
  <c r="G81" i="6"/>
  <c r="X25" i="5"/>
  <c r="X23" i="5"/>
  <c r="W33" i="5"/>
  <c r="W31" i="5"/>
  <c r="X22" i="5"/>
  <c r="K11" i="13"/>
  <c r="J11" i="13"/>
  <c r="J12" i="13"/>
  <c r="K12" i="13"/>
  <c r="H14" i="13"/>
  <c r="I13" i="13"/>
  <c r="P24" i="10"/>
  <c r="G80" i="6"/>
  <c r="P26" i="10"/>
  <c r="G82" i="6"/>
  <c r="P23" i="10"/>
  <c r="G79" i="6"/>
  <c r="N33" i="10"/>
  <c r="G89" i="6"/>
  <c r="N34" i="10"/>
  <c r="G90" i="6"/>
  <c r="X24" i="5"/>
  <c r="W30" i="5"/>
  <c r="W34" i="5"/>
  <c r="W32" i="5"/>
  <c r="O34" i="5"/>
  <c r="G36" i="6"/>
  <c r="W31" i="9"/>
  <c r="G107" i="6"/>
  <c r="G108" i="6"/>
  <c r="G113" i="6"/>
  <c r="G114" i="6"/>
  <c r="G115" i="6"/>
  <c r="G116" i="6"/>
  <c r="G117" i="6"/>
  <c r="G106" i="6"/>
  <c r="G105" i="6"/>
  <c r="G109" i="6"/>
  <c r="X23" i="9"/>
  <c r="L52" i="6"/>
  <c r="X25" i="9"/>
  <c r="L54" i="6"/>
  <c r="O33" i="9"/>
  <c r="Q22" i="9"/>
  <c r="G51" i="6"/>
  <c r="Q24" i="9"/>
  <c r="G53" i="6"/>
  <c r="Q26" i="9"/>
  <c r="G55" i="6"/>
  <c r="O31" i="9"/>
  <c r="O32" i="9"/>
  <c r="W33" i="9"/>
  <c r="X22" i="9"/>
  <c r="L51" i="6"/>
  <c r="X24" i="9"/>
  <c r="L53" i="6"/>
  <c r="X26" i="9"/>
  <c r="L55" i="6"/>
  <c r="O30" i="9"/>
  <c r="W30" i="9"/>
  <c r="Q23" i="9"/>
  <c r="G52" i="6"/>
  <c r="Q25" i="9"/>
  <c r="G54" i="6"/>
  <c r="W32" i="9"/>
  <c r="O34" i="9"/>
  <c r="G63" i="6"/>
  <c r="W34" i="9"/>
  <c r="L63" i="6"/>
  <c r="O33" i="5"/>
  <c r="O30" i="5"/>
  <c r="O31" i="5"/>
  <c r="O32" i="5"/>
  <c r="K13" i="13"/>
  <c r="J13" i="13"/>
  <c r="H15" i="13"/>
  <c r="I15" i="13"/>
  <c r="I14" i="13"/>
  <c r="N26" i="5"/>
  <c r="Q26" i="5"/>
  <c r="G28" i="6"/>
  <c r="N25" i="5"/>
  <c r="Q25" i="5"/>
  <c r="G27" i="6"/>
  <c r="N24" i="5"/>
  <c r="Q24" i="5"/>
  <c r="G26" i="6"/>
  <c r="N23" i="5"/>
  <c r="Q23" i="5"/>
  <c r="G25" i="6"/>
  <c r="N22" i="5"/>
  <c r="Q22" i="5"/>
  <c r="G24" i="6"/>
  <c r="H100" i="6"/>
  <c r="C100" i="6"/>
  <c r="H99" i="6"/>
  <c r="C99" i="6"/>
  <c r="H98" i="6"/>
  <c r="C98" i="6"/>
  <c r="H97" i="6"/>
  <c r="C97" i="6"/>
  <c r="E34" i="10"/>
  <c r="C34" i="10"/>
  <c r="B34" i="10"/>
  <c r="E33" i="10"/>
  <c r="D33" i="10"/>
  <c r="C33" i="10"/>
  <c r="B33" i="10"/>
  <c r="E32" i="10"/>
  <c r="D32" i="10"/>
  <c r="C32" i="10"/>
  <c r="B32" i="10"/>
  <c r="E31" i="10"/>
  <c r="D31" i="10"/>
  <c r="C31" i="10"/>
  <c r="B31" i="10"/>
  <c r="E30" i="10"/>
  <c r="D30" i="10"/>
  <c r="C30" i="10"/>
  <c r="B30" i="10"/>
  <c r="F26" i="10"/>
  <c r="D26" i="10"/>
  <c r="C26" i="10"/>
  <c r="B26" i="10"/>
  <c r="F25" i="10"/>
  <c r="E25" i="10"/>
  <c r="D25" i="10"/>
  <c r="C25" i="10"/>
  <c r="B25" i="10"/>
  <c r="F24" i="10"/>
  <c r="E24" i="10"/>
  <c r="D24" i="10"/>
  <c r="C24" i="10"/>
  <c r="B24" i="10"/>
  <c r="F23" i="10"/>
  <c r="E23" i="10"/>
  <c r="D23" i="10"/>
  <c r="C23" i="10"/>
  <c r="B23" i="10"/>
  <c r="F22" i="10"/>
  <c r="D22" i="10"/>
  <c r="C22" i="10"/>
  <c r="B22" i="10"/>
  <c r="O17" i="10"/>
  <c r="H73" i="6"/>
  <c r="F17" i="10"/>
  <c r="C73" i="6"/>
  <c r="O16" i="10"/>
  <c r="H72" i="6"/>
  <c r="F16" i="10"/>
  <c r="C72" i="6"/>
  <c r="O15" i="10"/>
  <c r="H71" i="6"/>
  <c r="F15" i="10"/>
  <c r="C71" i="6"/>
  <c r="O14" i="10"/>
  <c r="H70" i="6"/>
  <c r="F14" i="10"/>
  <c r="C70" i="6"/>
  <c r="F34" i="9"/>
  <c r="E34" i="9"/>
  <c r="D34" i="9"/>
  <c r="B34" i="9"/>
  <c r="F33" i="9"/>
  <c r="E33" i="9"/>
  <c r="D33" i="9"/>
  <c r="B33" i="9"/>
  <c r="F32" i="9"/>
  <c r="E32" i="9"/>
  <c r="D32" i="9"/>
  <c r="B32" i="9"/>
  <c r="F31" i="9"/>
  <c r="E31" i="9"/>
  <c r="D31" i="9"/>
  <c r="B31" i="9"/>
  <c r="F30" i="9"/>
  <c r="E30" i="9"/>
  <c r="D30" i="9"/>
  <c r="B30" i="9"/>
  <c r="G26" i="9"/>
  <c r="E26" i="9"/>
  <c r="D26" i="9"/>
  <c r="B26" i="9"/>
  <c r="G25" i="9"/>
  <c r="E25" i="9"/>
  <c r="D25" i="9"/>
  <c r="B25" i="9"/>
  <c r="G24" i="9"/>
  <c r="E24" i="9"/>
  <c r="D24" i="9"/>
  <c r="B24" i="9"/>
  <c r="G23" i="9"/>
  <c r="E23" i="9"/>
  <c r="D23" i="9"/>
  <c r="B23" i="9"/>
  <c r="G22" i="9"/>
  <c r="E22" i="9"/>
  <c r="D22" i="9"/>
  <c r="B22" i="9"/>
  <c r="U18" i="9"/>
  <c r="T18" i="9"/>
  <c r="U17" i="9"/>
  <c r="T17" i="9"/>
  <c r="P17" i="9"/>
  <c r="F17" i="9"/>
  <c r="U16" i="9"/>
  <c r="T16" i="9"/>
  <c r="P16" i="9"/>
  <c r="F16" i="9"/>
  <c r="U15" i="9"/>
  <c r="T15" i="9"/>
  <c r="P15" i="9"/>
  <c r="F15" i="9"/>
  <c r="U14" i="9"/>
  <c r="T14" i="9"/>
  <c r="P14" i="9"/>
  <c r="U14" i="5"/>
  <c r="T14" i="5"/>
  <c r="U18" i="5"/>
  <c r="L47" i="6"/>
  <c r="J14" i="13"/>
  <c r="K14" i="13"/>
  <c r="K15" i="13"/>
  <c r="J15" i="13"/>
  <c r="F30" i="10"/>
  <c r="B86" i="6"/>
  <c r="F31" i="10"/>
  <c r="B87" i="6"/>
  <c r="F32" i="10"/>
  <c r="B88" i="6"/>
  <c r="F33" i="10"/>
  <c r="B89" i="6"/>
  <c r="F34" i="10"/>
  <c r="B90" i="6"/>
  <c r="B105" i="6"/>
  <c r="B109" i="6"/>
  <c r="Y16" i="9"/>
  <c r="F18" i="9"/>
  <c r="C47" i="6"/>
  <c r="Y17" i="9"/>
  <c r="Y18" i="9"/>
  <c r="M47" i="6"/>
  <c r="H22" i="9"/>
  <c r="B51" i="6"/>
  <c r="H25" i="9"/>
  <c r="B54" i="6"/>
  <c r="H26" i="9"/>
  <c r="B55" i="6"/>
  <c r="Y15" i="9"/>
  <c r="G30" i="9"/>
  <c r="G31" i="9"/>
  <c r="G32" i="9"/>
  <c r="G33" i="9"/>
  <c r="G34" i="9"/>
  <c r="B63" i="6"/>
  <c r="Y14" i="9"/>
  <c r="P18" i="9"/>
  <c r="H47" i="6"/>
  <c r="H23" i="9"/>
  <c r="B52" i="6"/>
  <c r="H24" i="9"/>
  <c r="B53" i="6"/>
  <c r="B106" i="6"/>
  <c r="B113" i="6"/>
  <c r="B114" i="6"/>
  <c r="B115" i="6"/>
  <c r="B116" i="6"/>
  <c r="B117" i="6"/>
  <c r="B107" i="6"/>
  <c r="C101" i="6"/>
  <c r="H101" i="6"/>
  <c r="B108" i="6"/>
  <c r="G23" i="10"/>
  <c r="B79" i="6"/>
  <c r="G24" i="10"/>
  <c r="B80" i="6"/>
  <c r="F18" i="10"/>
  <c r="C74" i="6"/>
  <c r="O18" i="10"/>
  <c r="H74" i="6"/>
  <c r="G22" i="10"/>
  <c r="B78" i="6"/>
  <c r="G25" i="10"/>
  <c r="B81" i="6"/>
  <c r="G26" i="10"/>
  <c r="B82" i="6"/>
  <c r="T18" i="5"/>
  <c r="B31" i="5"/>
  <c r="D31" i="5"/>
  <c r="F31" i="5"/>
  <c r="B32" i="5"/>
  <c r="D32" i="5"/>
  <c r="F32" i="5"/>
  <c r="B33" i="5"/>
  <c r="D33" i="5"/>
  <c r="F33" i="5"/>
  <c r="B34" i="5"/>
  <c r="D34" i="5"/>
  <c r="F34" i="5"/>
  <c r="F30" i="5"/>
  <c r="D30" i="5"/>
  <c r="B30" i="5"/>
  <c r="G23" i="5"/>
  <c r="G24" i="5"/>
  <c r="G25" i="5"/>
  <c r="G26" i="5"/>
  <c r="G22" i="5"/>
  <c r="D23" i="5"/>
  <c r="D24" i="5"/>
  <c r="D25" i="5"/>
  <c r="D26" i="5"/>
  <c r="D22" i="5"/>
  <c r="E23" i="5"/>
  <c r="E24" i="5"/>
  <c r="E25" i="5"/>
  <c r="E26" i="5"/>
  <c r="E22" i="5"/>
  <c r="B23" i="5"/>
  <c r="B24" i="5"/>
  <c r="B25" i="5"/>
  <c r="B26" i="5"/>
  <c r="B22" i="5"/>
  <c r="G14" i="5"/>
  <c r="D16" i="6"/>
  <c r="F14" i="5"/>
  <c r="Z15" i="5"/>
  <c r="Z16" i="5"/>
  <c r="Z17" i="5"/>
  <c r="Z18" i="5"/>
  <c r="N20" i="6"/>
  <c r="Z14" i="5"/>
  <c r="U15" i="5"/>
  <c r="U16" i="5"/>
  <c r="Y16" i="5"/>
  <c r="U17" i="5"/>
  <c r="Y18" i="5"/>
  <c r="M20" i="6"/>
  <c r="T15" i="5"/>
  <c r="T16" i="5"/>
  <c r="T17" i="5"/>
  <c r="P15" i="5"/>
  <c r="P16" i="5"/>
  <c r="P17" i="5"/>
  <c r="P18" i="5"/>
  <c r="H20" i="6"/>
  <c r="Q18" i="5"/>
  <c r="I20" i="6"/>
  <c r="Q17" i="5"/>
  <c r="Q16" i="5"/>
  <c r="Q15" i="5"/>
  <c r="F15" i="5"/>
  <c r="G15" i="5"/>
  <c r="F16" i="5"/>
  <c r="G16" i="5"/>
  <c r="F17" i="5"/>
  <c r="G17" i="5"/>
  <c r="F18" i="5"/>
  <c r="C20" i="6"/>
  <c r="G18" i="5"/>
  <c r="D20" i="6"/>
  <c r="L20" i="6"/>
  <c r="H24" i="5"/>
  <c r="B26" i="6"/>
  <c r="Y17" i="5"/>
  <c r="Y15" i="5"/>
  <c r="H22" i="5"/>
  <c r="B24" i="6"/>
  <c r="G34" i="5"/>
  <c r="B36" i="6"/>
  <c r="G31" i="5"/>
  <c r="H26" i="5"/>
  <c r="B28" i="6"/>
  <c r="H23" i="5"/>
  <c r="B25" i="6"/>
  <c r="H25" i="5"/>
  <c r="B27" i="6"/>
  <c r="G33" i="5"/>
  <c r="G30" i="5"/>
  <c r="G32" i="5"/>
  <c r="Q14" i="5"/>
  <c r="Y14" i="5"/>
  <c r="P14" i="5"/>
  <c r="D6" i="6"/>
  <c r="D7" i="6"/>
  <c r="D8" i="6"/>
  <c r="D5" i="6"/>
  <c r="L16" i="6"/>
  <c r="M16" i="6"/>
  <c r="L17" i="6"/>
  <c r="N16" i="6"/>
  <c r="B62" i="6"/>
  <c r="M46" i="6"/>
  <c r="G62" i="6"/>
  <c r="N46" i="6"/>
  <c r="L62" i="6"/>
  <c r="L46" i="6"/>
  <c r="I46" i="6"/>
  <c r="D46" i="6"/>
  <c r="C46" i="6"/>
  <c r="H46" i="6"/>
  <c r="N19" i="6"/>
  <c r="B34" i="6"/>
  <c r="G61" i="6"/>
  <c r="L45" i="6"/>
  <c r="M45" i="6"/>
  <c r="L61" i="6"/>
  <c r="N45" i="6"/>
  <c r="B61" i="6"/>
  <c r="D45" i="6"/>
  <c r="I45" i="6"/>
  <c r="C45" i="6"/>
  <c r="H45" i="6"/>
  <c r="L19" i="6"/>
  <c r="M18" i="6"/>
  <c r="L60" i="6"/>
  <c r="L44" i="6"/>
  <c r="B60" i="6"/>
  <c r="M44" i="6"/>
  <c r="G60" i="6"/>
  <c r="N44" i="6"/>
  <c r="D44" i="6"/>
  <c r="I44" i="6"/>
  <c r="C44" i="6"/>
  <c r="H44" i="6"/>
  <c r="M17" i="6"/>
  <c r="B32" i="6"/>
  <c r="M43" i="6"/>
  <c r="B59" i="6"/>
  <c r="N43" i="6"/>
  <c r="L59" i="6"/>
  <c r="G59" i="6"/>
  <c r="L43" i="6"/>
  <c r="D43" i="6"/>
  <c r="C43" i="6"/>
  <c r="I43" i="6"/>
  <c r="H43" i="6"/>
  <c r="M19" i="6"/>
  <c r="L18" i="6"/>
  <c r="N18" i="6"/>
  <c r="N17" i="6"/>
  <c r="B33" i="6"/>
  <c r="B35" i="6"/>
  <c r="G34" i="6"/>
  <c r="H18" i="6"/>
  <c r="L34" i="6"/>
  <c r="I18" i="6"/>
  <c r="G33" i="6"/>
  <c r="H17" i="6"/>
  <c r="I17" i="6"/>
  <c r="L33" i="6"/>
  <c r="L32" i="6"/>
  <c r="G32" i="6"/>
  <c r="I16" i="6"/>
  <c r="H16" i="6"/>
  <c r="I19" i="6"/>
  <c r="L35" i="6"/>
  <c r="G35" i="6"/>
  <c r="H19" i="6"/>
  <c r="D19" i="6"/>
  <c r="C19" i="6"/>
  <c r="D17" i="6"/>
  <c r="C17" i="6"/>
  <c r="C16" i="6"/>
  <c r="D18" i="6"/>
  <c r="C18" i="6"/>
</calcChain>
</file>

<file path=xl/sharedStrings.xml><?xml version="1.0" encoding="utf-8"?>
<sst xmlns="http://schemas.openxmlformats.org/spreadsheetml/2006/main" count="784" uniqueCount="82">
  <si>
    <t>Number of operations</t>
  </si>
  <si>
    <t>PU_size</t>
  </si>
  <si>
    <t>16x16</t>
  </si>
  <si>
    <t>Data granularity</t>
  </si>
  <si>
    <t>One PU</t>
  </si>
  <si>
    <t>B_W</t>
  </si>
  <si>
    <t>B_H</t>
  </si>
  <si>
    <t>Mul</t>
    <phoneticPr fontId="1" type="noConversion"/>
  </si>
  <si>
    <t>Total</t>
    <phoneticPr fontId="1" type="noConversion"/>
  </si>
  <si>
    <t># of PU in LCU</t>
    <phoneticPr fontId="1" type="noConversion"/>
  </si>
  <si>
    <t>One LCU</t>
    <phoneticPr fontId="1" type="noConversion"/>
  </si>
  <si>
    <t>Bits of pixel</t>
    <phoneticPr fontId="1" type="noConversion"/>
  </si>
  <si>
    <t>Data storage requirement (bits)</t>
    <phoneticPr fontId="1" type="noConversion"/>
  </si>
  <si>
    <t>Add/Sub</t>
    <phoneticPr fontId="1" type="noConversion"/>
  </si>
  <si>
    <t>Add/Sub</t>
    <phoneticPr fontId="1" type="noConversion"/>
  </si>
  <si>
    <t>Data transfer rate (bits)</t>
    <phoneticPr fontId="1" type="noConversion"/>
  </si>
  <si>
    <t>4x4</t>
    <phoneticPr fontId="1" type="noConversion"/>
  </si>
  <si>
    <t>Derive and assign depth partition value</t>
    <phoneticPr fontId="1" type="noConversion"/>
  </si>
  <si>
    <t>Add/Sub</t>
    <phoneticPr fontId="1" type="noConversion"/>
  </si>
  <si>
    <t>LUT access</t>
    <phoneticPr fontId="1" type="noConversion"/>
  </si>
  <si>
    <t>DMM 1</t>
    <phoneticPr fontId="1" type="noConversion"/>
  </si>
  <si>
    <t>DMM 4</t>
    <phoneticPr fontId="1" type="noConversion"/>
  </si>
  <si>
    <t>Add/Sub/Comp</t>
    <phoneticPr fontId="1" type="noConversion"/>
  </si>
  <si>
    <t>Angular</t>
    <phoneticPr fontId="1" type="noConversion"/>
  </si>
  <si>
    <t>Predcited sample derviation</t>
    <phoneticPr fontId="1" type="noConversion"/>
  </si>
  <si>
    <t>Segmental depth intra coding</t>
    <phoneticPr fontId="1" type="noConversion"/>
  </si>
  <si>
    <t>Segmental depth intra coding</t>
    <phoneticPr fontId="1" type="noConversion"/>
  </si>
  <si>
    <t>Segmental depth intra coding</t>
    <phoneticPr fontId="1" type="noConversion"/>
  </si>
  <si>
    <t>Mul</t>
    <phoneticPr fontId="1" type="noConversion"/>
  </si>
  <si>
    <t>Add/Sub</t>
    <phoneticPr fontId="1" type="noConversion"/>
  </si>
  <si>
    <t>LUT access</t>
    <phoneticPr fontId="1" type="noConversion"/>
  </si>
  <si>
    <t>Wedgelet pattern</t>
    <phoneticPr fontId="1" type="noConversion"/>
  </si>
  <si>
    <t>Above and left reference samples</t>
    <phoneticPr fontId="1" type="noConversion"/>
  </si>
  <si>
    <t>Predicted DC</t>
    <phoneticPr fontId="1" type="noConversion"/>
  </si>
  <si>
    <t>Delta DC</t>
    <phoneticPr fontId="1" type="noConversion"/>
  </si>
  <si>
    <t>Reconstructed block</t>
    <phoneticPr fontId="1" type="noConversion"/>
  </si>
  <si>
    <t>Total</t>
    <phoneticPr fontId="1" type="noConversion"/>
  </si>
  <si>
    <t>Total</t>
    <phoneticPr fontId="1" type="noConversion"/>
  </si>
  <si>
    <t>N</t>
    <phoneticPr fontId="1" type="noConversion"/>
  </si>
  <si>
    <t>64x64</t>
    <phoneticPr fontId="1" type="noConversion"/>
  </si>
  <si>
    <t>8x8</t>
    <phoneticPr fontId="1" type="noConversion"/>
  </si>
  <si>
    <t>32x32</t>
    <phoneticPr fontId="1" type="noConversion"/>
  </si>
  <si>
    <t>log2BlkSize</t>
    <phoneticPr fontId="10"/>
  </si>
  <si>
    <t>resShift</t>
    <phoneticPr fontId="10"/>
  </si>
  <si>
    <t>wBlkSize</t>
    <phoneticPr fontId="10"/>
  </si>
  <si>
    <t>total bits</t>
    <phoneticPr fontId="10"/>
  </si>
  <si>
    <t>bytes</t>
    <phoneticPr fontId="10"/>
  </si>
  <si>
    <t>Ideal number of patterns</t>
    <phoneticPr fontId="10"/>
  </si>
  <si>
    <t>Exact number of patterns</t>
    <phoneticPr fontId="1" type="noConversion"/>
  </si>
  <si>
    <t>acumlated bits</t>
    <phoneticPr fontId="10"/>
  </si>
  <si>
    <t>Bytes for one 1920x1088 pictures (YUV 420)</t>
    <phoneticPr fontId="1" type="noConversion"/>
  </si>
  <si>
    <t>Ratio of 32x32 block</t>
    <phoneticPr fontId="10"/>
  </si>
  <si>
    <t>Ratio of one 1920x1088 picture</t>
    <phoneticPr fontId="10"/>
  </si>
  <si>
    <t>Wedgelet Table</t>
    <phoneticPr fontId="10"/>
  </si>
  <si>
    <t>4x4</t>
    <phoneticPr fontId="1" type="noConversion"/>
  </si>
  <si>
    <t>8x8</t>
    <phoneticPr fontId="1" type="noConversion"/>
  </si>
  <si>
    <t>32x32</t>
    <phoneticPr fontId="1" type="noConversion"/>
  </si>
  <si>
    <t>64x64</t>
    <phoneticPr fontId="1" type="noConversion"/>
  </si>
  <si>
    <t>Reconstructed Luma samples</t>
  </si>
  <si>
    <t>Contour pattern</t>
  </si>
  <si>
    <t>Above and left reference samples</t>
  </si>
  <si>
    <t>Predicted DC</t>
  </si>
  <si>
    <t>Delta DC</t>
  </si>
  <si>
    <t>Reconstructed block</t>
  </si>
  <si>
    <t>PU_size</t>
    <phoneticPr fontId="1" type="noConversion"/>
  </si>
  <si>
    <t>reconstruction</t>
    <phoneticPr fontId="1" type="noConversion"/>
  </si>
  <si>
    <t>Wedgelet pattern index</t>
    <phoneticPr fontId="1" type="noConversion"/>
  </si>
  <si>
    <t>bits of wedgelet pattern index</t>
    <phoneticPr fontId="1" type="noConversion"/>
  </si>
  <si>
    <t>4x4</t>
    <phoneticPr fontId="1" type="noConversion"/>
  </si>
  <si>
    <t>LUT</t>
    <phoneticPr fontId="1" type="noConversion"/>
  </si>
  <si>
    <t>8x8</t>
    <phoneticPr fontId="1" type="noConversion"/>
  </si>
  <si>
    <t>32x32</t>
    <phoneticPr fontId="1" type="noConversion"/>
  </si>
  <si>
    <t>64x64</t>
    <phoneticPr fontId="1" type="noConversion"/>
  </si>
  <si>
    <t>DMM 1</t>
    <phoneticPr fontId="1" type="noConversion"/>
  </si>
  <si>
    <t>DMM 4</t>
    <phoneticPr fontId="1" type="noConversion"/>
  </si>
  <si>
    <t>Angular</t>
    <phoneticPr fontId="1" type="noConversion"/>
  </si>
  <si>
    <t>SDC_ON + DLT_OFF</t>
    <phoneticPr fontId="1" type="noConversion"/>
  </si>
  <si>
    <t>SDC_ON + DLT_ON</t>
    <phoneticPr fontId="1" type="noConversion"/>
  </si>
  <si>
    <t>SDC_OFF + DLT_ON</t>
    <phoneticPr fontId="1" type="noConversion"/>
  </si>
  <si>
    <t>SDC_OFF + DLT_OFF</t>
    <phoneticPr fontId="1" type="noConversion"/>
  </si>
  <si>
    <t>Contour pattern generation</t>
    <phoneticPr fontId="1" type="noConversion"/>
  </si>
  <si>
    <t>Note: Red color represents Worst Case for each case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</si>
</sst>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#,##0_ "/>
  </numFmts>
  <fonts count="1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4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  <font>
      <sz val="6"/>
      <name val="ＭＳ Ｐ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43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3" applyFont="1"/>
    <xf numFmtId="0" fontId="3" fillId="3" borderId="1" xfId="0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3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9" fontId="0" fillId="0" borderId="1" xfId="27" applyFont="1" applyBorder="1">
      <alignment vertical="center"/>
    </xf>
    <xf numFmtId="176" fontId="0" fillId="0" borderId="0" xfId="0" applyNumberFormat="1">
      <alignment vertical="center"/>
    </xf>
    <xf numFmtId="0" fontId="3" fillId="5" borderId="1" xfId="0" applyFont="1" applyFill="1" applyBorder="1" applyAlignment="1">
      <alignment horizontal="center" vertical="center"/>
    </xf>
    <xf numFmtId="176" fontId="0" fillId="5" borderId="1" xfId="0" applyNumberFormat="1" applyFill="1" applyBorder="1">
      <alignment vertical="center"/>
    </xf>
    <xf numFmtId="9" fontId="0" fillId="5" borderId="1" xfId="27" applyFont="1" applyFill="1" applyBorder="1">
      <alignment vertical="center"/>
    </xf>
    <xf numFmtId="0" fontId="3" fillId="6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6" borderId="1" xfId="0" applyNumberFormat="1" applyFont="1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10" fontId="0" fillId="0" borderId="1" xfId="27" applyNumberFormat="1" applyFont="1" applyBorder="1">
      <alignment vertical="center"/>
    </xf>
    <xf numFmtId="10" fontId="0" fillId="5" borderId="1" xfId="27" applyNumberFormat="1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28">
    <cellStyle name="一般" xfId="0" builtinId="0"/>
    <cellStyle name="一般 2" xfId="1"/>
    <cellStyle name="一般 3" xfId="3"/>
    <cellStyle name="一般 4" xfId="6"/>
    <cellStyle name="一般 5" xfId="4"/>
    <cellStyle name="千分位 2" xfId="2"/>
    <cellStyle name="千分位 3" xfId="5"/>
    <cellStyle name="已瀏覽過的超連結" xfId="8" builtinId="9" hidden="1"/>
    <cellStyle name="已瀏覽過的超連結" xfId="10" builtinId="9" hidden="1"/>
    <cellStyle name="已瀏覽過的超連結" xfId="12" builtinId="9" hidden="1"/>
    <cellStyle name="已瀏覽過的超連結" xfId="14" builtinId="9" hidden="1"/>
    <cellStyle name="已瀏覽過的超連結" xfId="16" builtinId="9" hidden="1"/>
    <cellStyle name="已瀏覽過的超連結" xfId="18" builtinId="9" hidden="1"/>
    <cellStyle name="已瀏覽過的超連結" xfId="20" builtinId="9" hidden="1"/>
    <cellStyle name="已瀏覽過的超連結" xfId="22" builtinId="9" hidden="1"/>
    <cellStyle name="已瀏覽過的超連結" xfId="24" builtinId="9" hidden="1"/>
    <cellStyle name="已瀏覽過的超連結" xfId="26" builtinId="9" hidden="1"/>
    <cellStyle name="百分比" xfId="27" builtinId="5"/>
    <cellStyle name="超連結" xfId="7" builtinId="8" hidden="1"/>
    <cellStyle name="超連結" xfId="9" builtinId="8" hidden="1"/>
    <cellStyle name="超連結" xfId="11" builtinId="8" hidden="1"/>
    <cellStyle name="超連結" xfId="13" builtinId="8" hidden="1"/>
    <cellStyle name="超連結" xfId="15" builtinId="8" hidden="1"/>
    <cellStyle name="超連結" xfId="17" builtinId="8" hidden="1"/>
    <cellStyle name="超連結" xfId="19" builtinId="8" hidden="1"/>
    <cellStyle name="超連結" xfId="21" builtinId="8" hidden="1"/>
    <cellStyle name="超連結" xfId="23" builtinId="8" hidden="1"/>
    <cellStyle name="超連結" xfId="25" builtinId="8" hidden="1"/>
  </cellStyles>
  <dxfs count="50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CC99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7"/>
  <sheetViews>
    <sheetView zoomScale="55" zoomScaleNormal="55" workbookViewId="0">
      <selection activeCell="V42" sqref="V42"/>
    </sheetView>
  </sheetViews>
  <sheetFormatPr defaultColWidth="8.875" defaultRowHeight="15.75"/>
  <cols>
    <col min="1" max="1" width="15.625" style="1" customWidth="1"/>
    <col min="2" max="2" width="9" style="1" customWidth="1"/>
    <col min="3" max="3" width="8.875" style="1"/>
    <col min="4" max="4" width="9" style="1" customWidth="1"/>
    <col min="5" max="5" width="9.375" style="1" customWidth="1"/>
    <col min="6" max="6" width="15.625" style="1" customWidth="1"/>
    <col min="7" max="9" width="9" style="1" customWidth="1"/>
    <col min="10" max="10" width="8.875" style="1"/>
    <col min="11" max="11" width="15.625" style="1" customWidth="1"/>
    <col min="12" max="12" width="8.875" style="1"/>
    <col min="13" max="13" width="9.875" style="1" bestFit="1" customWidth="1"/>
    <col min="14" max="16384" width="8.875" style="1"/>
  </cols>
  <sheetData>
    <row r="2" spans="1:14">
      <c r="A2" s="9" t="s">
        <v>3</v>
      </c>
      <c r="B2" s="9" t="s">
        <v>10</v>
      </c>
      <c r="C2" s="8">
        <v>64</v>
      </c>
      <c r="F2" s="6"/>
      <c r="G2" s="6"/>
      <c r="H2" s="9"/>
    </row>
    <row r="4" spans="1:14">
      <c r="A4" s="3" t="s">
        <v>1</v>
      </c>
      <c r="B4" s="3" t="s">
        <v>5</v>
      </c>
      <c r="C4" s="3" t="s">
        <v>6</v>
      </c>
      <c r="D4" s="10" t="s">
        <v>9</v>
      </c>
      <c r="E4" s="10"/>
      <c r="F4" s="59" t="s">
        <v>81</v>
      </c>
      <c r="G4" s="59"/>
      <c r="H4" s="59"/>
      <c r="I4" s="59"/>
      <c r="J4" s="59"/>
    </row>
    <row r="5" spans="1:14">
      <c r="A5" s="3" t="s">
        <v>68</v>
      </c>
      <c r="B5" s="3">
        <v>4</v>
      </c>
      <c r="C5" s="3">
        <v>4</v>
      </c>
      <c r="D5" s="3">
        <f>($C$2/B5)*($C$2/C5)</f>
        <v>256</v>
      </c>
    </row>
    <row r="6" spans="1:14">
      <c r="A6" s="3" t="s">
        <v>70</v>
      </c>
      <c r="B6" s="3">
        <v>8</v>
      </c>
      <c r="C6" s="3">
        <v>8</v>
      </c>
      <c r="D6" s="3">
        <f>($C$2/B6)*($C$2/C6)</f>
        <v>64</v>
      </c>
    </row>
    <row r="7" spans="1:14">
      <c r="A7" s="3" t="s">
        <v>2</v>
      </c>
      <c r="B7" s="3">
        <v>16</v>
      </c>
      <c r="C7" s="3">
        <v>16</v>
      </c>
      <c r="D7" s="3">
        <f>($C$2/B7)*($C$2/C7)</f>
        <v>16</v>
      </c>
    </row>
    <row r="8" spans="1:14">
      <c r="A8" s="3" t="s">
        <v>71</v>
      </c>
      <c r="B8" s="3">
        <v>32</v>
      </c>
      <c r="C8" s="3">
        <v>32</v>
      </c>
      <c r="D8" s="3">
        <f>($C$2/B8)*($C$2/C8)</f>
        <v>4</v>
      </c>
    </row>
    <row r="9" spans="1:14">
      <c r="A9" s="3" t="s">
        <v>72</v>
      </c>
      <c r="B9" s="3">
        <v>64</v>
      </c>
      <c r="C9" s="3">
        <v>64</v>
      </c>
      <c r="D9" s="3">
        <f>($C$2/B9)*($C$2/C9)</f>
        <v>1</v>
      </c>
    </row>
    <row r="10" spans="1:14">
      <c r="A10" s="3"/>
      <c r="B10" s="3"/>
      <c r="C10" s="3"/>
      <c r="D10" s="3"/>
    </row>
    <row r="11" spans="1:14">
      <c r="A11" s="53" t="s">
        <v>77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4">
      <c r="A12" s="56" t="s">
        <v>73</v>
      </c>
      <c r="B12" s="57"/>
      <c r="C12" s="57"/>
      <c r="D12" s="57"/>
      <c r="E12" s="41"/>
      <c r="F12" s="57" t="s">
        <v>74</v>
      </c>
      <c r="G12" s="57"/>
      <c r="H12" s="57"/>
      <c r="I12" s="57"/>
      <c r="J12" s="41"/>
      <c r="K12" s="57" t="s">
        <v>75</v>
      </c>
      <c r="L12" s="57"/>
      <c r="M12" s="57"/>
      <c r="N12" s="58"/>
    </row>
    <row r="13" spans="1:14">
      <c r="A13" s="2" t="s">
        <v>0</v>
      </c>
      <c r="F13" s="2" t="s">
        <v>0</v>
      </c>
      <c r="K13" s="2" t="s">
        <v>0</v>
      </c>
    </row>
    <row r="14" spans="1:14">
      <c r="A14" s="4"/>
      <c r="B14" s="50" t="s">
        <v>8</v>
      </c>
      <c r="C14" s="51"/>
      <c r="D14" s="52"/>
      <c r="F14" s="4"/>
      <c r="G14" s="50" t="s">
        <v>8</v>
      </c>
      <c r="H14" s="51"/>
      <c r="I14" s="52"/>
      <c r="K14" s="4"/>
      <c r="L14" s="50" t="s">
        <v>8</v>
      </c>
      <c r="M14" s="51"/>
      <c r="N14" s="52"/>
    </row>
    <row r="15" spans="1:14">
      <c r="A15" s="38" t="s">
        <v>1</v>
      </c>
      <c r="B15" s="37" t="s">
        <v>7</v>
      </c>
      <c r="C15" s="37" t="s">
        <v>13</v>
      </c>
      <c r="D15" s="37" t="s">
        <v>69</v>
      </c>
      <c r="F15" s="39" t="s">
        <v>1</v>
      </c>
      <c r="G15" s="37" t="s">
        <v>7</v>
      </c>
      <c r="H15" s="37" t="s">
        <v>13</v>
      </c>
      <c r="I15" s="37" t="s">
        <v>69</v>
      </c>
      <c r="K15" s="39" t="s">
        <v>1</v>
      </c>
      <c r="L15" s="37" t="s">
        <v>7</v>
      </c>
      <c r="M15" s="37" t="s">
        <v>13</v>
      </c>
      <c r="N15" s="37" t="s">
        <v>69</v>
      </c>
    </row>
    <row r="16" spans="1:14">
      <c r="A16" s="37" t="s">
        <v>68</v>
      </c>
      <c r="B16" s="21">
        <v>0</v>
      </c>
      <c r="C16" s="43">
        <f>$D5*'SDC_ON+DLT_ON'!F14</f>
        <v>8960</v>
      </c>
      <c r="D16" s="21">
        <f>$D5*'SDC_ON+DLT_ON'!G14</f>
        <v>26368</v>
      </c>
      <c r="F16" s="37" t="s">
        <v>16</v>
      </c>
      <c r="G16" s="21">
        <v>0</v>
      </c>
      <c r="H16" s="21">
        <f>$D5*'SDC_ON+DLT_ON'!P14</f>
        <v>17152</v>
      </c>
      <c r="I16" s="21">
        <f>$D5*'SDC_ON+DLT_ON'!Q14</f>
        <v>29440</v>
      </c>
      <c r="K16" s="37" t="s">
        <v>16</v>
      </c>
      <c r="L16" s="21">
        <f>$D5*'SDC_ON+DLT_ON'!X14</f>
        <v>16384</v>
      </c>
      <c r="M16" s="21">
        <f>$D5*'SDC_ON+DLT_ON'!Y14</f>
        <v>31488</v>
      </c>
      <c r="N16" s="21">
        <f>$D5*'SDC_ON+DLT_ON'!Z14</f>
        <v>8192</v>
      </c>
    </row>
    <row r="17" spans="1:14">
      <c r="A17" s="37" t="s">
        <v>70</v>
      </c>
      <c r="B17" s="21">
        <v>0</v>
      </c>
      <c r="C17" s="21">
        <f>$D6*'SDC_ON+DLT_ON'!F15</f>
        <v>8384</v>
      </c>
      <c r="D17" s="21">
        <f>$D6*'SDC_ON+DLT_ON'!G15</f>
        <v>25024</v>
      </c>
      <c r="F17" s="37" t="s">
        <v>40</v>
      </c>
      <c r="G17" s="21">
        <v>0</v>
      </c>
      <c r="H17" s="21">
        <f>$D6*'SDC_ON+DLT_ON'!P15</f>
        <v>16576</v>
      </c>
      <c r="I17" s="21">
        <f>$D6*'SDC_ON+DLT_ON'!Q15</f>
        <v>28864</v>
      </c>
      <c r="K17" s="37" t="s">
        <v>40</v>
      </c>
      <c r="L17" s="21">
        <f>$D6*'SDC_ON+DLT_ON'!X15</f>
        <v>16384</v>
      </c>
      <c r="M17" s="21">
        <f>$D6*'SDC_ON+DLT_ON'!Y15</f>
        <v>29888</v>
      </c>
      <c r="N17" s="21">
        <f>$D6*'SDC_ON+DLT_ON'!Z15</f>
        <v>8192</v>
      </c>
    </row>
    <row r="18" spans="1:14">
      <c r="A18" s="37" t="s">
        <v>2</v>
      </c>
      <c r="B18" s="21">
        <v>0</v>
      </c>
      <c r="C18" s="21">
        <f>$D7*'SDC_ON+DLT_ON'!F16</f>
        <v>8240</v>
      </c>
      <c r="D18" s="21">
        <f>$D7*'SDC_ON+DLT_ON'!G16</f>
        <v>24688</v>
      </c>
      <c r="F18" s="37" t="s">
        <v>2</v>
      </c>
      <c r="G18" s="21">
        <v>0</v>
      </c>
      <c r="H18" s="21">
        <f>$D7*'SDC_ON+DLT_ON'!P16</f>
        <v>16432</v>
      </c>
      <c r="I18" s="21">
        <f>$D7*'SDC_ON+DLT_ON'!Q16</f>
        <v>28720</v>
      </c>
      <c r="K18" s="37" t="s">
        <v>2</v>
      </c>
      <c r="L18" s="21">
        <f>$D7*'SDC_ON+DLT_ON'!X16</f>
        <v>16384</v>
      </c>
      <c r="M18" s="21">
        <f>$D7*'SDC_ON+DLT_ON'!Y16</f>
        <v>29232</v>
      </c>
      <c r="N18" s="21">
        <f>$D7*'SDC_ON+DLT_ON'!Z16</f>
        <v>8192</v>
      </c>
    </row>
    <row r="19" spans="1:14">
      <c r="A19" s="37" t="s">
        <v>71</v>
      </c>
      <c r="B19" s="21">
        <v>0</v>
      </c>
      <c r="C19" s="21">
        <f>$D8*'SDC_ON+DLT_ON'!F17</f>
        <v>8204</v>
      </c>
      <c r="D19" s="21">
        <f>$D8*'SDC_ON+DLT_ON'!G17</f>
        <v>24604</v>
      </c>
      <c r="F19" s="37" t="s">
        <v>71</v>
      </c>
      <c r="G19" s="21">
        <v>0</v>
      </c>
      <c r="H19" s="21">
        <f>$D8*'SDC_ON+DLT_ON'!P17</f>
        <v>16396</v>
      </c>
      <c r="I19" s="21">
        <f>$D8*'SDC_ON+DLT_ON'!Q17</f>
        <v>28684</v>
      </c>
      <c r="K19" s="37" t="s">
        <v>71</v>
      </c>
      <c r="L19" s="21">
        <f>$D8*'SDC_ON+DLT_ON'!X17</f>
        <v>16384</v>
      </c>
      <c r="M19" s="21">
        <f>$D8*'SDC_ON+DLT_ON'!Y17</f>
        <v>28684</v>
      </c>
      <c r="N19" s="21">
        <f>$D8*'SDC_ON+DLT_ON'!Z17</f>
        <v>8192</v>
      </c>
    </row>
    <row r="20" spans="1:14">
      <c r="A20" s="37" t="s">
        <v>72</v>
      </c>
      <c r="B20" s="21">
        <v>0</v>
      </c>
      <c r="C20" s="21">
        <f>$D9*'SDC_ON+DLT_ON'!F18</f>
        <v>8204</v>
      </c>
      <c r="D20" s="21">
        <f>$D9*'SDC_ON+DLT_ON'!G18</f>
        <v>24604</v>
      </c>
      <c r="F20" s="37" t="s">
        <v>39</v>
      </c>
      <c r="G20" s="21">
        <v>0</v>
      </c>
      <c r="H20" s="21">
        <f>$D9*'SDC_ON+DLT_ON'!P18</f>
        <v>16396</v>
      </c>
      <c r="I20" s="21">
        <f>$D9*'SDC_ON+DLT_ON'!Q18</f>
        <v>28684</v>
      </c>
      <c r="K20" s="37" t="s">
        <v>39</v>
      </c>
      <c r="L20" s="21">
        <f>$D9*'SDC_ON+DLT_ON'!X18</f>
        <v>16384</v>
      </c>
      <c r="M20" s="21">
        <f>$D9*'SDC_ON+DLT_ON'!Y18</f>
        <v>28675</v>
      </c>
      <c r="N20" s="21">
        <f>$D9*'SDC_ON+DLT_ON'!Z18</f>
        <v>8192</v>
      </c>
    </row>
    <row r="22" spans="1:14">
      <c r="A22" s="2" t="s">
        <v>12</v>
      </c>
      <c r="F22" s="2" t="s">
        <v>12</v>
      </c>
      <c r="K22" s="2" t="s">
        <v>12</v>
      </c>
    </row>
    <row r="23" spans="1:14">
      <c r="A23" s="5" t="s">
        <v>1</v>
      </c>
      <c r="B23" s="12" t="s">
        <v>8</v>
      </c>
      <c r="C23" s="10"/>
      <c r="D23" s="10"/>
      <c r="F23" s="37" t="s">
        <v>1</v>
      </c>
      <c r="G23" s="12" t="s">
        <v>8</v>
      </c>
      <c r="K23" s="37" t="s">
        <v>1</v>
      </c>
      <c r="L23" s="12" t="s">
        <v>8</v>
      </c>
    </row>
    <row r="24" spans="1:14">
      <c r="A24" s="37" t="s">
        <v>68</v>
      </c>
      <c r="B24" s="13">
        <f>'SDC_ON+DLT_ON'!H22</f>
        <v>256</v>
      </c>
      <c r="F24" s="37" t="s">
        <v>16</v>
      </c>
      <c r="G24" s="21">
        <f>'SDC_ON+DLT_ON'!Q22</f>
        <v>384</v>
      </c>
      <c r="K24" s="37" t="s">
        <v>16</v>
      </c>
      <c r="L24" s="21">
        <f>'SDC_ON+DLT_ON'!X22</f>
        <v>272</v>
      </c>
    </row>
    <row r="25" spans="1:14">
      <c r="A25" s="37" t="s">
        <v>70</v>
      </c>
      <c r="B25" s="21">
        <f>'SDC_ON+DLT_ON'!H23</f>
        <v>688</v>
      </c>
      <c r="F25" s="37" t="s">
        <v>40</v>
      </c>
      <c r="G25" s="21">
        <f>'SDC_ON+DLT_ON'!Q23</f>
        <v>1200</v>
      </c>
      <c r="K25" s="37" t="s">
        <v>40</v>
      </c>
      <c r="L25" s="21">
        <f>'SDC_ON+DLT_ON'!X23</f>
        <v>784</v>
      </c>
    </row>
    <row r="26" spans="1:14">
      <c r="A26" s="37" t="s">
        <v>2</v>
      </c>
      <c r="B26" s="21">
        <f>'SDC_ON+DLT_ON'!H24</f>
        <v>2416</v>
      </c>
      <c r="F26" s="37" t="s">
        <v>2</v>
      </c>
      <c r="G26" s="21">
        <f>'SDC_ON+DLT_ON'!Q24</f>
        <v>4464</v>
      </c>
      <c r="K26" s="37" t="s">
        <v>2</v>
      </c>
      <c r="L26" s="21">
        <f>'SDC_ON+DLT_ON'!X24</f>
        <v>2576</v>
      </c>
    </row>
    <row r="27" spans="1:14">
      <c r="A27" s="37" t="s">
        <v>71</v>
      </c>
      <c r="B27" s="21">
        <f>'SDC_ON+DLT_ON'!H25</f>
        <v>9328</v>
      </c>
      <c r="F27" s="37" t="s">
        <v>71</v>
      </c>
      <c r="G27" s="21">
        <f>'SDC_ON+DLT_ON'!Q25</f>
        <v>17520</v>
      </c>
      <c r="K27" s="37" t="s">
        <v>71</v>
      </c>
      <c r="L27" s="21">
        <f>'SDC_ON+DLT_ON'!X25</f>
        <v>9232</v>
      </c>
    </row>
    <row r="28" spans="1:14">
      <c r="A28" s="37" t="s">
        <v>72</v>
      </c>
      <c r="B28" s="21">
        <f>'SDC_ON+DLT_ON'!H26</f>
        <v>37072</v>
      </c>
      <c r="F28" s="37" t="s">
        <v>39</v>
      </c>
      <c r="G28" s="21">
        <f>'SDC_ON+DLT_ON'!Q26</f>
        <v>69840</v>
      </c>
      <c r="K28" s="37" t="s">
        <v>39</v>
      </c>
      <c r="L28" s="21">
        <f>'SDC_ON+DLT_ON'!X26</f>
        <v>34344</v>
      </c>
    </row>
    <row r="29" spans="1:14">
      <c r="B29" s="3"/>
    </row>
    <row r="30" spans="1:14">
      <c r="A30" s="2" t="s">
        <v>15</v>
      </c>
      <c r="B30" s="3"/>
      <c r="F30" s="2" t="s">
        <v>15</v>
      </c>
      <c r="K30" s="2" t="s">
        <v>15</v>
      </c>
    </row>
    <row r="31" spans="1:14">
      <c r="A31" s="5" t="s">
        <v>1</v>
      </c>
      <c r="B31" s="11" t="s">
        <v>8</v>
      </c>
      <c r="F31" s="37" t="s">
        <v>1</v>
      </c>
      <c r="G31" s="37" t="s">
        <v>8</v>
      </c>
      <c r="K31" s="37" t="s">
        <v>1</v>
      </c>
      <c r="L31" s="37" t="s">
        <v>8</v>
      </c>
    </row>
    <row r="32" spans="1:14">
      <c r="A32" s="37" t="s">
        <v>68</v>
      </c>
      <c r="B32" s="13">
        <f>$D5*'SDC_ON+DLT_ON'!G30</f>
        <v>61440</v>
      </c>
      <c r="F32" s="37" t="s">
        <v>16</v>
      </c>
      <c r="G32" s="21">
        <f>$D5*'SDC_ON+DLT_ON'!O30</f>
        <v>90112</v>
      </c>
      <c r="K32" s="37" t="s">
        <v>16</v>
      </c>
      <c r="L32" s="21">
        <f>$D5*'SDC_ON+DLT_ON'!T30</f>
        <v>32768</v>
      </c>
    </row>
    <row r="33" spans="1:14">
      <c r="A33" s="37" t="s">
        <v>70</v>
      </c>
      <c r="B33" s="21">
        <f>$D6*'SDC_ON+DLT_ON'!G31</f>
        <v>43008</v>
      </c>
      <c r="F33" s="37" t="s">
        <v>40</v>
      </c>
      <c r="G33" s="21">
        <f>$D6*'SDC_ON+DLT_ON'!O31</f>
        <v>71680</v>
      </c>
      <c r="K33" s="37" t="s">
        <v>40</v>
      </c>
      <c r="L33" s="21">
        <f>$D6*'SDC_ON+DLT_ON'!T31</f>
        <v>16384</v>
      </c>
    </row>
    <row r="34" spans="1:14">
      <c r="A34" s="37" t="s">
        <v>2</v>
      </c>
      <c r="B34" s="21">
        <f>$D7*'SDC_ON+DLT_ON'!G32</f>
        <v>38400</v>
      </c>
      <c r="F34" s="37" t="s">
        <v>2</v>
      </c>
      <c r="G34" s="21">
        <f>$D7*'SDC_ON+DLT_ON'!O32</f>
        <v>67072</v>
      </c>
      <c r="K34" s="37" t="s">
        <v>2</v>
      </c>
      <c r="L34" s="21">
        <f>$D7*'SDC_ON+DLT_ON'!T32</f>
        <v>8192</v>
      </c>
    </row>
    <row r="35" spans="1:14">
      <c r="A35" s="37" t="s">
        <v>71</v>
      </c>
      <c r="B35" s="21">
        <f>$D8*'SDC_ON+DLT_ON'!G33</f>
        <v>37248</v>
      </c>
      <c r="F35" s="37" t="s">
        <v>71</v>
      </c>
      <c r="G35" s="21">
        <f>$D8*'SDC_ON+DLT_ON'!O33</f>
        <v>65920</v>
      </c>
      <c r="K35" s="37" t="s">
        <v>71</v>
      </c>
      <c r="L35" s="21">
        <f>$D8*'SDC_ON+DLT_ON'!T33</f>
        <v>4096</v>
      </c>
    </row>
    <row r="36" spans="1:14">
      <c r="A36" s="37" t="s">
        <v>72</v>
      </c>
      <c r="B36" s="21">
        <f>$D9*'SDC_ON+DLT_ON'!G34</f>
        <v>37056</v>
      </c>
      <c r="F36" s="37" t="s">
        <v>39</v>
      </c>
      <c r="G36" s="21">
        <f>$D9*'SDC_ON+DLT_ON'!O34</f>
        <v>65728</v>
      </c>
      <c r="K36" s="37" t="s">
        <v>39</v>
      </c>
      <c r="L36" s="21">
        <f>$D9*'SDC_ON+DLT_ON'!T34</f>
        <v>2048</v>
      </c>
    </row>
    <row r="38" spans="1:14">
      <c r="A38" s="53" t="s">
        <v>76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5"/>
    </row>
    <row r="39" spans="1:14">
      <c r="A39" s="56" t="s">
        <v>20</v>
      </c>
      <c r="B39" s="57"/>
      <c r="C39" s="57"/>
      <c r="D39" s="57"/>
      <c r="E39" s="41"/>
      <c r="F39" s="57" t="s">
        <v>21</v>
      </c>
      <c r="G39" s="57"/>
      <c r="H39" s="57"/>
      <c r="I39" s="57"/>
      <c r="J39" s="41"/>
      <c r="K39" s="57" t="s">
        <v>75</v>
      </c>
      <c r="L39" s="57"/>
      <c r="M39" s="57"/>
      <c r="N39" s="58"/>
    </row>
    <row r="40" spans="1:14">
      <c r="A40" s="2" t="s">
        <v>0</v>
      </c>
      <c r="F40" s="2" t="s">
        <v>0</v>
      </c>
      <c r="K40" s="2" t="s">
        <v>0</v>
      </c>
    </row>
    <row r="41" spans="1:14">
      <c r="A41" s="4"/>
      <c r="B41" s="50" t="s">
        <v>8</v>
      </c>
      <c r="C41" s="51"/>
      <c r="D41" s="52"/>
      <c r="F41" s="4"/>
      <c r="G41" s="50" t="s">
        <v>8</v>
      </c>
      <c r="H41" s="51"/>
      <c r="I41" s="52"/>
      <c r="K41" s="4"/>
      <c r="L41" s="50" t="s">
        <v>8</v>
      </c>
      <c r="M41" s="51"/>
      <c r="N41" s="52"/>
    </row>
    <row r="42" spans="1:14">
      <c r="A42" s="39" t="s">
        <v>1</v>
      </c>
      <c r="B42" s="37" t="s">
        <v>7</v>
      </c>
      <c r="C42" s="37" t="s">
        <v>13</v>
      </c>
      <c r="D42" s="37" t="s">
        <v>69</v>
      </c>
      <c r="F42" s="39" t="s">
        <v>1</v>
      </c>
      <c r="G42" s="37" t="s">
        <v>7</v>
      </c>
      <c r="H42" s="37" t="s">
        <v>13</v>
      </c>
      <c r="I42" s="37" t="s">
        <v>69</v>
      </c>
      <c r="K42" s="39" t="s">
        <v>1</v>
      </c>
      <c r="L42" s="37" t="s">
        <v>7</v>
      </c>
      <c r="M42" s="37" t="s">
        <v>13</v>
      </c>
      <c r="N42" s="37" t="s">
        <v>69</v>
      </c>
    </row>
    <row r="43" spans="1:14">
      <c r="A43" s="37" t="s">
        <v>16</v>
      </c>
      <c r="B43" s="21">
        <v>0</v>
      </c>
      <c r="C43" s="44">
        <f>$D5*'SDC_ON+DLT_OFF'!F14</f>
        <v>8960</v>
      </c>
      <c r="D43" s="21">
        <f>$D5*'SDC_ON+DLT_OFF'!G14</f>
        <v>8960</v>
      </c>
      <c r="F43" s="37" t="s">
        <v>16</v>
      </c>
      <c r="G43" s="21">
        <v>0</v>
      </c>
      <c r="H43" s="21">
        <f>$D5*'SDC_ON+DLT_OFF'!P14</f>
        <v>17152</v>
      </c>
      <c r="I43" s="21">
        <f>$D5*'SDC_ON+DLT_OFF'!Q14</f>
        <v>8960</v>
      </c>
      <c r="K43" s="37" t="s">
        <v>16</v>
      </c>
      <c r="L43" s="21">
        <f>$D5*'SDC_ON+DLT_OFF'!X14</f>
        <v>16384</v>
      </c>
      <c r="M43" s="21">
        <f>$D5*'SDC_ON+DLT_OFF'!Y14</f>
        <v>22528</v>
      </c>
      <c r="N43" s="21">
        <f>$D5*'SDC_ON+DLT_OFF'!Z14</f>
        <v>0</v>
      </c>
    </row>
    <row r="44" spans="1:14">
      <c r="A44" s="37" t="s">
        <v>40</v>
      </c>
      <c r="B44" s="21">
        <v>0</v>
      </c>
      <c r="C44" s="44">
        <f>$D6*'SDC_ON+DLT_OFF'!F15</f>
        <v>8384</v>
      </c>
      <c r="D44" s="21">
        <f>$D6*'SDC_ON+DLT_OFF'!G15</f>
        <v>8384</v>
      </c>
      <c r="F44" s="37" t="s">
        <v>40</v>
      </c>
      <c r="G44" s="21">
        <v>0</v>
      </c>
      <c r="H44" s="21">
        <f>$D6*'SDC_ON+DLT_OFF'!P15</f>
        <v>16576</v>
      </c>
      <c r="I44" s="21">
        <f>$D6*'SDC_ON+DLT_OFF'!Q15</f>
        <v>8384</v>
      </c>
      <c r="K44" s="37" t="s">
        <v>40</v>
      </c>
      <c r="L44" s="21">
        <f>$D6*'SDC_ON+DLT_OFF'!X15</f>
        <v>16384</v>
      </c>
      <c r="M44" s="21">
        <f>$D6*'SDC_ON+DLT_OFF'!Y15</f>
        <v>21504</v>
      </c>
      <c r="N44" s="21">
        <f>$D6*'SDC_ON+DLT_OFF'!Z15</f>
        <v>0</v>
      </c>
    </row>
    <row r="45" spans="1:14">
      <c r="A45" s="37" t="s">
        <v>2</v>
      </c>
      <c r="B45" s="21">
        <v>0</v>
      </c>
      <c r="C45" s="44">
        <f>$D7*'SDC_ON+DLT_OFF'!F16</f>
        <v>8240</v>
      </c>
      <c r="D45" s="21">
        <f>$D7*'SDC_ON+DLT_OFF'!G16</f>
        <v>8240</v>
      </c>
      <c r="F45" s="37" t="s">
        <v>2</v>
      </c>
      <c r="G45" s="21">
        <v>0</v>
      </c>
      <c r="H45" s="21">
        <f>$D7*'SDC_ON+DLT_OFF'!P16</f>
        <v>16432</v>
      </c>
      <c r="I45" s="21">
        <f>$D7*'SDC_ON+DLT_OFF'!Q16</f>
        <v>8240</v>
      </c>
      <c r="K45" s="37" t="s">
        <v>2</v>
      </c>
      <c r="L45" s="21">
        <f>$D7*'SDC_ON+DLT_OFF'!X16</f>
        <v>16384</v>
      </c>
      <c r="M45" s="21">
        <f>$D7*'SDC_ON+DLT_OFF'!Y16</f>
        <v>20992</v>
      </c>
      <c r="N45" s="21">
        <f>$D7*'SDC_ON+DLT_OFF'!Z16</f>
        <v>0</v>
      </c>
    </row>
    <row r="46" spans="1:14">
      <c r="A46" s="37" t="s">
        <v>71</v>
      </c>
      <c r="B46" s="21">
        <v>0</v>
      </c>
      <c r="C46" s="44">
        <f>$D8*'SDC_ON+DLT_OFF'!F17</f>
        <v>8204</v>
      </c>
      <c r="D46" s="21">
        <f>$D8*'SDC_ON+DLT_OFF'!G17</f>
        <v>8204</v>
      </c>
      <c r="F46" s="37" t="s">
        <v>71</v>
      </c>
      <c r="G46" s="21">
        <v>0</v>
      </c>
      <c r="H46" s="21">
        <f>$D8*'SDC_ON+DLT_OFF'!P17</f>
        <v>16396</v>
      </c>
      <c r="I46" s="21">
        <f>$D8*'SDC_ON+DLT_OFF'!Q17</f>
        <v>8204</v>
      </c>
      <c r="K46" s="37" t="s">
        <v>71</v>
      </c>
      <c r="L46" s="21">
        <f>$D8*'SDC_ON+DLT_OFF'!X17</f>
        <v>16384</v>
      </c>
      <c r="M46" s="21">
        <f>$D8*'SDC_ON+DLT_OFF'!Y17</f>
        <v>20480</v>
      </c>
      <c r="N46" s="21">
        <f>$D8*'SDC_ON+DLT_OFF'!Z17</f>
        <v>0</v>
      </c>
    </row>
    <row r="47" spans="1:14">
      <c r="A47" s="37" t="s">
        <v>39</v>
      </c>
      <c r="B47" s="21">
        <v>0</v>
      </c>
      <c r="C47" s="44">
        <f>$D9*'SDC_ON+DLT_OFF'!F18</f>
        <v>8204</v>
      </c>
      <c r="D47" s="21">
        <f>$D9*'SDC_ON+DLT_OFF'!G18</f>
        <v>8204</v>
      </c>
      <c r="F47" s="37" t="s">
        <v>39</v>
      </c>
      <c r="G47" s="21">
        <v>0</v>
      </c>
      <c r="H47" s="21">
        <f>$D9*'SDC_ON+DLT_OFF'!P18</f>
        <v>16396</v>
      </c>
      <c r="I47" s="21">
        <f>$D9*'SDC_ON+DLT_OFF'!Q18</f>
        <v>8204</v>
      </c>
      <c r="K47" s="37" t="s">
        <v>39</v>
      </c>
      <c r="L47" s="21">
        <f>$D9*'SDC_ON+DLT_OFF'!X18</f>
        <v>16384</v>
      </c>
      <c r="M47" s="21">
        <f>$D9*'SDC_ON+DLT_OFF'!Y18</f>
        <v>20480</v>
      </c>
      <c r="N47" s="21">
        <f>$D9*'SDC_ON+DLT_OFF'!Z18</f>
        <v>0</v>
      </c>
    </row>
    <row r="49" spans="1:12">
      <c r="A49" s="2" t="s">
        <v>12</v>
      </c>
      <c r="F49" s="2" t="s">
        <v>12</v>
      </c>
      <c r="K49" s="2" t="s">
        <v>12</v>
      </c>
    </row>
    <row r="50" spans="1:12">
      <c r="A50" s="37" t="s">
        <v>1</v>
      </c>
      <c r="B50" s="12" t="s">
        <v>8</v>
      </c>
      <c r="C50" s="10"/>
      <c r="D50" s="10"/>
      <c r="F50" s="37" t="s">
        <v>1</v>
      </c>
      <c r="G50" s="12" t="s">
        <v>8</v>
      </c>
      <c r="K50" s="37" t="s">
        <v>1</v>
      </c>
      <c r="L50" s="12" t="s">
        <v>8</v>
      </c>
    </row>
    <row r="51" spans="1:12">
      <c r="A51" s="37" t="s">
        <v>16</v>
      </c>
      <c r="B51" s="21">
        <f>'SDC_ON+DLT_OFF'!H22</f>
        <v>256</v>
      </c>
      <c r="F51" s="37" t="s">
        <v>16</v>
      </c>
      <c r="G51" s="21">
        <f>'SDC_ON+DLT_OFF'!Q22</f>
        <v>384</v>
      </c>
      <c r="K51" s="37" t="s">
        <v>16</v>
      </c>
      <c r="L51" s="21">
        <f>'SDC_ON+DLT_OFF'!X22</f>
        <v>272</v>
      </c>
    </row>
    <row r="52" spans="1:12">
      <c r="A52" s="37" t="s">
        <v>40</v>
      </c>
      <c r="B52" s="21">
        <f>'SDC_ON+DLT_OFF'!H23</f>
        <v>688</v>
      </c>
      <c r="F52" s="37" t="s">
        <v>40</v>
      </c>
      <c r="G52" s="21">
        <f>'SDC_ON+DLT_OFF'!Q23</f>
        <v>1200</v>
      </c>
      <c r="K52" s="37" t="s">
        <v>40</v>
      </c>
      <c r="L52" s="21">
        <f>'SDC_ON+DLT_OFF'!X23</f>
        <v>784</v>
      </c>
    </row>
    <row r="53" spans="1:12">
      <c r="A53" s="37" t="s">
        <v>2</v>
      </c>
      <c r="B53" s="21">
        <f>'SDC_ON+DLT_OFF'!H24</f>
        <v>2416</v>
      </c>
      <c r="F53" s="37" t="s">
        <v>2</v>
      </c>
      <c r="G53" s="21">
        <f>'SDC_ON+DLT_OFF'!Q24</f>
        <v>4464</v>
      </c>
      <c r="K53" s="37" t="s">
        <v>2</v>
      </c>
      <c r="L53" s="21">
        <f>'SDC_ON+DLT_OFF'!X24</f>
        <v>2576</v>
      </c>
    </row>
    <row r="54" spans="1:12">
      <c r="A54" s="37" t="s">
        <v>71</v>
      </c>
      <c r="B54" s="21">
        <f>'SDC_ON+DLT_OFF'!H25</f>
        <v>9328</v>
      </c>
      <c r="F54" s="37" t="s">
        <v>71</v>
      </c>
      <c r="G54" s="21">
        <f>'SDC_ON+DLT_OFF'!Q25</f>
        <v>17520</v>
      </c>
      <c r="K54" s="37" t="s">
        <v>71</v>
      </c>
      <c r="L54" s="21">
        <f>'SDC_ON+DLT_OFF'!X25</f>
        <v>9232</v>
      </c>
    </row>
    <row r="55" spans="1:12">
      <c r="A55" s="37" t="s">
        <v>39</v>
      </c>
      <c r="B55" s="21">
        <f>'SDC_ON+DLT_OFF'!H26</f>
        <v>36976</v>
      </c>
      <c r="F55" s="37" t="s">
        <v>39</v>
      </c>
      <c r="G55" s="21">
        <f>'SDC_ON+DLT_OFF'!Q26</f>
        <v>69744</v>
      </c>
      <c r="K55" s="37" t="s">
        <v>39</v>
      </c>
      <c r="L55" s="21">
        <f>'SDC_ON+DLT_OFF'!X26</f>
        <v>34320</v>
      </c>
    </row>
    <row r="56" spans="1:12">
      <c r="B56" s="3"/>
    </row>
    <row r="57" spans="1:12">
      <c r="A57" s="2" t="s">
        <v>15</v>
      </c>
      <c r="B57" s="3"/>
      <c r="F57" s="2" t="s">
        <v>15</v>
      </c>
      <c r="K57" s="2" t="s">
        <v>15</v>
      </c>
    </row>
    <row r="58" spans="1:12">
      <c r="A58" s="37" t="s">
        <v>1</v>
      </c>
      <c r="B58" s="37" t="s">
        <v>8</v>
      </c>
      <c r="F58" s="37" t="s">
        <v>1</v>
      </c>
      <c r="G58" s="37" t="s">
        <v>8</v>
      </c>
      <c r="K58" s="37" t="s">
        <v>1</v>
      </c>
      <c r="L58" s="37" t="s">
        <v>8</v>
      </c>
    </row>
    <row r="59" spans="1:12">
      <c r="A59" s="37" t="s">
        <v>16</v>
      </c>
      <c r="B59" s="21">
        <f>$D5*'SDC_ON+DLT_OFF'!G30</f>
        <v>57344</v>
      </c>
      <c r="F59" s="37" t="s">
        <v>16</v>
      </c>
      <c r="G59" s="21">
        <f>$D5*'SDC_ON+DLT_OFF'!O30</f>
        <v>86016</v>
      </c>
      <c r="K59" s="37" t="s">
        <v>16</v>
      </c>
      <c r="L59" s="21">
        <f>$D5*'SDC_ON+DLT_OFF'!W30</f>
        <v>67584</v>
      </c>
    </row>
    <row r="60" spans="1:12">
      <c r="A60" s="37" t="s">
        <v>40</v>
      </c>
      <c r="B60" s="21">
        <f>$D6*'SDC_ON+DLT_OFF'!G31</f>
        <v>41984</v>
      </c>
      <c r="F60" s="37" t="s">
        <v>40</v>
      </c>
      <c r="G60" s="21">
        <f>$D6*'SDC_ON+DLT_OFF'!O31</f>
        <v>70656</v>
      </c>
      <c r="K60" s="37" t="s">
        <v>40</v>
      </c>
      <c r="L60" s="21">
        <f>$D6*'SDC_ON+DLT_OFF'!W31</f>
        <v>49664</v>
      </c>
    </row>
    <row r="61" spans="1:12">
      <c r="A61" s="37" t="s">
        <v>2</v>
      </c>
      <c r="B61" s="21">
        <f>$D7*'SDC_ON+DLT_OFF'!G32</f>
        <v>38144</v>
      </c>
      <c r="F61" s="37" t="s">
        <v>2</v>
      </c>
      <c r="G61" s="21">
        <f>$D7*'SDC_ON+DLT_OFF'!O32</f>
        <v>66816</v>
      </c>
      <c r="K61" s="37" t="s">
        <v>2</v>
      </c>
      <c r="L61" s="21">
        <f>$D7*'SDC_ON+DLT_OFF'!W32</f>
        <v>41088</v>
      </c>
    </row>
    <row r="62" spans="1:12">
      <c r="A62" s="37" t="s">
        <v>71</v>
      </c>
      <c r="B62" s="21">
        <f>$D8*'SDC_ON+DLT_OFF'!G33</f>
        <v>37184</v>
      </c>
      <c r="F62" s="37" t="s">
        <v>71</v>
      </c>
      <c r="G62" s="21">
        <f>$D8*'SDC_ON+DLT_OFF'!O33</f>
        <v>65856</v>
      </c>
      <c r="K62" s="37" t="s">
        <v>71</v>
      </c>
      <c r="L62" s="21">
        <f>$D8*'SDC_ON+DLT_OFF'!W33</f>
        <v>36896</v>
      </c>
    </row>
    <row r="63" spans="1:12">
      <c r="A63" s="37" t="s">
        <v>39</v>
      </c>
      <c r="B63" s="21">
        <f>$D9*'SDC_ON+DLT_OFF'!G34</f>
        <v>36944</v>
      </c>
      <c r="F63" s="37" t="s">
        <v>39</v>
      </c>
      <c r="G63" s="21">
        <f>$D9*'SDC_ON+DLT_OFF'!O34</f>
        <v>65616</v>
      </c>
      <c r="K63" s="37" t="s">
        <v>39</v>
      </c>
      <c r="L63" s="21">
        <f>$D9*'SDC_ON+DLT_OFF'!W34</f>
        <v>34824</v>
      </c>
    </row>
    <row r="65" spans="1:9">
      <c r="A65" s="53" t="s">
        <v>78</v>
      </c>
      <c r="B65" s="54"/>
      <c r="C65" s="54"/>
      <c r="D65" s="54"/>
      <c r="E65" s="54"/>
      <c r="F65" s="54"/>
      <c r="G65" s="54"/>
      <c r="H65" s="54"/>
      <c r="I65" s="55"/>
    </row>
    <row r="66" spans="1:9">
      <c r="A66" s="56" t="s">
        <v>20</v>
      </c>
      <c r="B66" s="57"/>
      <c r="C66" s="57"/>
      <c r="D66" s="57"/>
      <c r="E66" s="41"/>
      <c r="F66" s="57" t="s">
        <v>21</v>
      </c>
      <c r="G66" s="57"/>
      <c r="H66" s="57"/>
      <c r="I66" s="58"/>
    </row>
    <row r="67" spans="1:9">
      <c r="A67" s="2" t="s">
        <v>0</v>
      </c>
      <c r="F67" s="2" t="s">
        <v>0</v>
      </c>
    </row>
    <row r="68" spans="1:9">
      <c r="A68" s="4"/>
      <c r="B68" s="50" t="s">
        <v>8</v>
      </c>
      <c r="C68" s="51"/>
      <c r="D68" s="52"/>
      <c r="F68" s="4"/>
      <c r="G68" s="50" t="s">
        <v>8</v>
      </c>
      <c r="H68" s="51"/>
      <c r="I68" s="52"/>
    </row>
    <row r="69" spans="1:9">
      <c r="A69" s="39" t="s">
        <v>1</v>
      </c>
      <c r="B69" s="37" t="s">
        <v>7</v>
      </c>
      <c r="C69" s="37" t="s">
        <v>13</v>
      </c>
      <c r="D69" s="37" t="s">
        <v>69</v>
      </c>
      <c r="F69" s="39" t="s">
        <v>1</v>
      </c>
      <c r="G69" s="37" t="s">
        <v>7</v>
      </c>
      <c r="H69" s="37" t="s">
        <v>13</v>
      </c>
      <c r="I69" s="37" t="s">
        <v>69</v>
      </c>
    </row>
    <row r="70" spans="1:9">
      <c r="A70" s="37" t="s">
        <v>16</v>
      </c>
      <c r="B70" s="21">
        <v>0</v>
      </c>
      <c r="C70" s="44">
        <f>$D5*'SDC_OFF+DLT_ON'!F14</f>
        <v>8960</v>
      </c>
      <c r="D70" s="44">
        <f>$D5*'SDC_OFF+DLT_ON'!G14</f>
        <v>21248</v>
      </c>
      <c r="F70" s="37" t="s">
        <v>16</v>
      </c>
      <c r="G70" s="21">
        <v>0</v>
      </c>
      <c r="H70" s="21">
        <f>$D5*'SDC_OFF+DLT_ON'!O14</f>
        <v>17152</v>
      </c>
      <c r="I70" s="21">
        <f>$D5*'SDC_OFF+DLT_ON'!P14</f>
        <v>21248</v>
      </c>
    </row>
    <row r="71" spans="1:9">
      <c r="A71" s="37" t="s">
        <v>40</v>
      </c>
      <c r="B71" s="21">
        <v>0</v>
      </c>
      <c r="C71" s="44">
        <f>$D6*'SDC_OFF+DLT_ON'!F15</f>
        <v>8384</v>
      </c>
      <c r="D71" s="44">
        <f>$D6*'SDC_OFF+DLT_ON'!G15</f>
        <v>20672</v>
      </c>
      <c r="F71" s="37" t="s">
        <v>40</v>
      </c>
      <c r="G71" s="21">
        <v>0</v>
      </c>
      <c r="H71" s="21">
        <f>$D6*'SDC_OFF+DLT_ON'!O15</f>
        <v>16576</v>
      </c>
      <c r="I71" s="21">
        <f>$D6*'SDC_OFF+DLT_ON'!P15</f>
        <v>20672</v>
      </c>
    </row>
    <row r="72" spans="1:9">
      <c r="A72" s="37" t="s">
        <v>2</v>
      </c>
      <c r="B72" s="21">
        <v>0</v>
      </c>
      <c r="C72" s="44">
        <f>$D7*'SDC_OFF+DLT_ON'!F16</f>
        <v>8240</v>
      </c>
      <c r="D72" s="44">
        <f>$D7*'SDC_OFF+DLT_ON'!G16</f>
        <v>20528</v>
      </c>
      <c r="F72" s="37" t="s">
        <v>2</v>
      </c>
      <c r="G72" s="21">
        <v>0</v>
      </c>
      <c r="H72" s="21">
        <f>$D7*'SDC_OFF+DLT_ON'!O16</f>
        <v>16432</v>
      </c>
      <c r="I72" s="21">
        <f>$D7*'SDC_OFF+DLT_ON'!P16</f>
        <v>20528</v>
      </c>
    </row>
    <row r="73" spans="1:9">
      <c r="A73" s="37" t="s">
        <v>71</v>
      </c>
      <c r="B73" s="21">
        <v>0</v>
      </c>
      <c r="C73" s="44">
        <f>$D8*'SDC_OFF+DLT_ON'!F17</f>
        <v>8204</v>
      </c>
      <c r="D73" s="44">
        <f>$D8*'SDC_OFF+DLT_ON'!G17</f>
        <v>20492</v>
      </c>
      <c r="F73" s="37" t="s">
        <v>71</v>
      </c>
      <c r="G73" s="21">
        <v>0</v>
      </c>
      <c r="H73" s="21">
        <f>$D8*'SDC_OFF+DLT_ON'!O17</f>
        <v>16396</v>
      </c>
      <c r="I73" s="21">
        <f>$D8*'SDC_OFF+DLT_ON'!P17</f>
        <v>20492</v>
      </c>
    </row>
    <row r="74" spans="1:9">
      <c r="A74" s="37" t="s">
        <v>39</v>
      </c>
      <c r="B74" s="21">
        <v>0</v>
      </c>
      <c r="C74" s="44">
        <f>$D9*'SDC_OFF+DLT_ON'!F18</f>
        <v>8204</v>
      </c>
      <c r="D74" s="44">
        <f>$D9*'SDC_OFF+DLT_ON'!G18</f>
        <v>20492</v>
      </c>
      <c r="F74" s="37" t="s">
        <v>39</v>
      </c>
      <c r="G74" s="21">
        <v>0</v>
      </c>
      <c r="H74" s="21">
        <f>$D9*'SDC_OFF+DLT_ON'!O18</f>
        <v>16396</v>
      </c>
      <c r="I74" s="21">
        <f>$D9*'SDC_OFF+DLT_ON'!P18</f>
        <v>20492</v>
      </c>
    </row>
    <row r="76" spans="1:9">
      <c r="A76" s="2" t="s">
        <v>12</v>
      </c>
      <c r="F76" s="2" t="s">
        <v>12</v>
      </c>
    </row>
    <row r="77" spans="1:9">
      <c r="A77" s="37" t="s">
        <v>1</v>
      </c>
      <c r="B77" s="12" t="s">
        <v>8</v>
      </c>
      <c r="C77" s="10"/>
      <c r="D77" s="10"/>
      <c r="F77" s="37" t="s">
        <v>1</v>
      </c>
      <c r="G77" s="12" t="s">
        <v>8</v>
      </c>
    </row>
    <row r="78" spans="1:9">
      <c r="A78" s="37" t="s">
        <v>16</v>
      </c>
      <c r="B78" s="21">
        <f>'SDC_OFF+DLT_ON'!G22</f>
        <v>240</v>
      </c>
      <c r="F78" s="37" t="s">
        <v>16</v>
      </c>
      <c r="G78" s="21">
        <f>'SDC_OFF+DLT_ON'!P22</f>
        <v>368</v>
      </c>
    </row>
    <row r="79" spans="1:9">
      <c r="A79" s="37" t="s">
        <v>40</v>
      </c>
      <c r="B79" s="21">
        <f>'SDC_OFF+DLT_ON'!G23</f>
        <v>672</v>
      </c>
      <c r="F79" s="37" t="s">
        <v>40</v>
      </c>
      <c r="G79" s="21">
        <f>'SDC_OFF+DLT_ON'!P23</f>
        <v>1184</v>
      </c>
    </row>
    <row r="80" spans="1:9">
      <c r="A80" s="37" t="s">
        <v>2</v>
      </c>
      <c r="B80" s="21">
        <f>'SDC_OFF+DLT_ON'!G24</f>
        <v>2400</v>
      </c>
      <c r="F80" s="37" t="s">
        <v>2</v>
      </c>
      <c r="G80" s="21">
        <f>'SDC_OFF+DLT_ON'!P24</f>
        <v>4448</v>
      </c>
    </row>
    <row r="81" spans="1:9">
      <c r="A81" s="37" t="s">
        <v>71</v>
      </c>
      <c r="B81" s="21">
        <f>'SDC_OFF+DLT_ON'!G25</f>
        <v>9312</v>
      </c>
      <c r="F81" s="37" t="s">
        <v>71</v>
      </c>
      <c r="G81" s="21">
        <f>'SDC_OFF+DLT_ON'!P25</f>
        <v>17504</v>
      </c>
    </row>
    <row r="82" spans="1:9">
      <c r="A82" s="37" t="s">
        <v>39</v>
      </c>
      <c r="B82" s="21">
        <f>'SDC_OFF+DLT_ON'!G26</f>
        <v>37008</v>
      </c>
      <c r="F82" s="37" t="s">
        <v>39</v>
      </c>
      <c r="G82" s="21">
        <f>'SDC_OFF+DLT_ON'!P26</f>
        <v>69776</v>
      </c>
    </row>
    <row r="83" spans="1:9">
      <c r="B83" s="3"/>
    </row>
    <row r="84" spans="1:9">
      <c r="A84" s="2" t="s">
        <v>15</v>
      </c>
      <c r="B84" s="3"/>
      <c r="F84" s="2" t="s">
        <v>15</v>
      </c>
    </row>
    <row r="85" spans="1:9">
      <c r="A85" s="37" t="s">
        <v>1</v>
      </c>
      <c r="B85" s="37" t="s">
        <v>8</v>
      </c>
      <c r="F85" s="37" t="s">
        <v>1</v>
      </c>
      <c r="G85" s="37" t="s">
        <v>8</v>
      </c>
    </row>
    <row r="86" spans="1:9">
      <c r="A86" s="37" t="s">
        <v>16</v>
      </c>
      <c r="B86" s="21">
        <f>$D5*'SDC_OFF+DLT_ON'!F30</f>
        <v>57344</v>
      </c>
      <c r="F86" s="37" t="s">
        <v>16</v>
      </c>
      <c r="G86" s="21">
        <f>$D5*'SDC_OFF+DLT_ON'!N30</f>
        <v>86016</v>
      </c>
    </row>
    <row r="87" spans="1:9">
      <c r="A87" s="37" t="s">
        <v>40</v>
      </c>
      <c r="B87" s="21">
        <f>$D6*'SDC_OFF+DLT_ON'!F31</f>
        <v>41984</v>
      </c>
      <c r="F87" s="37" t="s">
        <v>40</v>
      </c>
      <c r="G87" s="21">
        <f>$D6*'SDC_OFF+DLT_ON'!N31</f>
        <v>70656</v>
      </c>
    </row>
    <row r="88" spans="1:9">
      <c r="A88" s="37" t="s">
        <v>2</v>
      </c>
      <c r="B88" s="21">
        <f>$D7*'SDC_OFF+DLT_ON'!F32</f>
        <v>38144</v>
      </c>
      <c r="F88" s="37" t="s">
        <v>2</v>
      </c>
      <c r="G88" s="21">
        <f>$D7*'SDC_OFF+DLT_ON'!N32</f>
        <v>66816</v>
      </c>
    </row>
    <row r="89" spans="1:9">
      <c r="A89" s="37" t="s">
        <v>71</v>
      </c>
      <c r="B89" s="21">
        <f>$D8*'SDC_OFF+DLT_ON'!F33</f>
        <v>37184</v>
      </c>
      <c r="F89" s="37" t="s">
        <v>71</v>
      </c>
      <c r="G89" s="21">
        <f>$D8*'SDC_OFF+DLT_ON'!N33</f>
        <v>65856</v>
      </c>
    </row>
    <row r="90" spans="1:9">
      <c r="A90" s="37" t="s">
        <v>39</v>
      </c>
      <c r="B90" s="21">
        <f>$D9*'SDC_OFF+DLT_ON'!F34</f>
        <v>36992</v>
      </c>
      <c r="F90" s="37" t="s">
        <v>39</v>
      </c>
      <c r="G90" s="21">
        <f>$D9*'SDC_OFF+DLT_ON'!N34</f>
        <v>65664</v>
      </c>
    </row>
    <row r="92" spans="1:9">
      <c r="A92" s="53" t="s">
        <v>79</v>
      </c>
      <c r="B92" s="54"/>
      <c r="C92" s="54"/>
      <c r="D92" s="54"/>
      <c r="E92" s="54"/>
      <c r="F92" s="54"/>
      <c r="G92" s="54"/>
      <c r="H92" s="54"/>
      <c r="I92" s="55"/>
    </row>
    <row r="93" spans="1:9">
      <c r="A93" s="56" t="s">
        <v>20</v>
      </c>
      <c r="B93" s="57"/>
      <c r="C93" s="57"/>
      <c r="D93" s="57"/>
      <c r="E93" s="41"/>
      <c r="F93" s="57" t="s">
        <v>21</v>
      </c>
      <c r="G93" s="57"/>
      <c r="H93" s="57"/>
      <c r="I93" s="58"/>
    </row>
    <row r="94" spans="1:9">
      <c r="A94" s="2" t="s">
        <v>0</v>
      </c>
      <c r="F94" s="2" t="s">
        <v>0</v>
      </c>
    </row>
    <row r="95" spans="1:9">
      <c r="A95" s="4"/>
      <c r="B95" s="50" t="s">
        <v>8</v>
      </c>
      <c r="C95" s="51"/>
      <c r="D95" s="52"/>
      <c r="F95" s="4"/>
      <c r="G95" s="50" t="s">
        <v>8</v>
      </c>
      <c r="H95" s="51"/>
      <c r="I95" s="52"/>
    </row>
    <row r="96" spans="1:9">
      <c r="A96" s="39" t="s">
        <v>1</v>
      </c>
      <c r="B96" s="37" t="s">
        <v>7</v>
      </c>
      <c r="C96" s="37" t="s">
        <v>13</v>
      </c>
      <c r="D96" s="37" t="s">
        <v>69</v>
      </c>
      <c r="F96" s="39" t="s">
        <v>1</v>
      </c>
      <c r="G96" s="37" t="s">
        <v>7</v>
      </c>
      <c r="H96" s="37" t="s">
        <v>13</v>
      </c>
      <c r="I96" s="37" t="s">
        <v>69</v>
      </c>
    </row>
    <row r="97" spans="1:9">
      <c r="A97" s="37" t="s">
        <v>16</v>
      </c>
      <c r="B97" s="21">
        <v>0</v>
      </c>
      <c r="C97" s="44" t="e">
        <f>$D5*#REF!</f>
        <v>#REF!</v>
      </c>
      <c r="D97" s="21">
        <f>$D59*'SDC_ON+DLT_OFF'!F68</f>
        <v>0</v>
      </c>
      <c r="F97" s="37" t="s">
        <v>16</v>
      </c>
      <c r="G97" s="21">
        <v>0</v>
      </c>
      <c r="H97" s="21" t="e">
        <f>$D5*#REF!</f>
        <v>#REF!</v>
      </c>
      <c r="I97" s="21">
        <f>$D59*'SDC_ON+DLT_OFF'!P68</f>
        <v>0</v>
      </c>
    </row>
    <row r="98" spans="1:9">
      <c r="A98" s="37" t="s">
        <v>40</v>
      </c>
      <c r="B98" s="21">
        <v>0</v>
      </c>
      <c r="C98" s="44" t="e">
        <f>$D6*#REF!</f>
        <v>#REF!</v>
      </c>
      <c r="D98" s="21">
        <f>$D60*'SDC_ON+DLT_OFF'!F69</f>
        <v>0</v>
      </c>
      <c r="F98" s="37" t="s">
        <v>40</v>
      </c>
      <c r="G98" s="21">
        <v>0</v>
      </c>
      <c r="H98" s="21" t="e">
        <f>$D6*#REF!</f>
        <v>#REF!</v>
      </c>
      <c r="I98" s="21">
        <f>$D60*'SDC_ON+DLT_OFF'!P69</f>
        <v>0</v>
      </c>
    </row>
    <row r="99" spans="1:9">
      <c r="A99" s="37" t="s">
        <v>2</v>
      </c>
      <c r="B99" s="21">
        <v>0</v>
      </c>
      <c r="C99" s="44" t="e">
        <f>$D7*#REF!</f>
        <v>#REF!</v>
      </c>
      <c r="D99" s="21">
        <f>$D61*'SDC_ON+DLT_OFF'!F70</f>
        <v>0</v>
      </c>
      <c r="F99" s="37" t="s">
        <v>2</v>
      </c>
      <c r="G99" s="21">
        <v>0</v>
      </c>
      <c r="H99" s="21" t="e">
        <f>$D7*#REF!</f>
        <v>#REF!</v>
      </c>
      <c r="I99" s="21">
        <f>$D61*'SDC_ON+DLT_OFF'!P70</f>
        <v>0</v>
      </c>
    </row>
    <row r="100" spans="1:9">
      <c r="A100" s="37" t="s">
        <v>71</v>
      </c>
      <c r="B100" s="21">
        <v>0</v>
      </c>
      <c r="C100" s="44" t="e">
        <f>$D8*#REF!</f>
        <v>#REF!</v>
      </c>
      <c r="D100" s="21">
        <f>$D62*'SDC_ON+DLT_OFF'!F71</f>
        <v>0</v>
      </c>
      <c r="F100" s="37" t="s">
        <v>71</v>
      </c>
      <c r="G100" s="21">
        <v>0</v>
      </c>
      <c r="H100" s="21" t="e">
        <f>$D8*#REF!</f>
        <v>#REF!</v>
      </c>
      <c r="I100" s="21">
        <f>$D62*'SDC_ON+DLT_OFF'!P71</f>
        <v>0</v>
      </c>
    </row>
    <row r="101" spans="1:9">
      <c r="A101" s="37" t="s">
        <v>39</v>
      </c>
      <c r="B101" s="21">
        <v>0</v>
      </c>
      <c r="C101" s="44" t="e">
        <f>$D9*#REF!</f>
        <v>#REF!</v>
      </c>
      <c r="D101" s="21">
        <f>$D63*'SDC_ON+DLT_OFF'!F72</f>
        <v>0</v>
      </c>
      <c r="F101" s="37" t="s">
        <v>39</v>
      </c>
      <c r="G101" s="21">
        <v>0</v>
      </c>
      <c r="H101" s="21" t="e">
        <f>$D9*#REF!</f>
        <v>#REF!</v>
      </c>
      <c r="I101" s="21">
        <f>$D63*'SDC_ON+DLT_OFF'!P72</f>
        <v>0</v>
      </c>
    </row>
    <row r="103" spans="1:9">
      <c r="A103" s="2" t="s">
        <v>12</v>
      </c>
      <c r="F103" s="2" t="s">
        <v>12</v>
      </c>
    </row>
    <row r="104" spans="1:9">
      <c r="A104" s="37" t="s">
        <v>1</v>
      </c>
      <c r="B104" s="12" t="s">
        <v>8</v>
      </c>
      <c r="C104" s="10"/>
      <c r="D104" s="10"/>
      <c r="F104" s="37" t="s">
        <v>1</v>
      </c>
      <c r="G104" s="12" t="s">
        <v>8</v>
      </c>
    </row>
    <row r="105" spans="1:9">
      <c r="A105" s="37" t="s">
        <v>16</v>
      </c>
      <c r="B105" s="21" t="e">
        <f>#REF!</f>
        <v>#REF!</v>
      </c>
      <c r="F105" s="37" t="s">
        <v>16</v>
      </c>
      <c r="G105" s="21" t="e">
        <f>#REF!</f>
        <v>#REF!</v>
      </c>
    </row>
    <row r="106" spans="1:9">
      <c r="A106" s="37" t="s">
        <v>40</v>
      </c>
      <c r="B106" s="21" t="e">
        <f>#REF!</f>
        <v>#REF!</v>
      </c>
      <c r="F106" s="37" t="s">
        <v>40</v>
      </c>
      <c r="G106" s="21" t="e">
        <f>#REF!</f>
        <v>#REF!</v>
      </c>
    </row>
    <row r="107" spans="1:9">
      <c r="A107" s="37" t="s">
        <v>2</v>
      </c>
      <c r="B107" s="21" t="e">
        <f>#REF!</f>
        <v>#REF!</v>
      </c>
      <c r="F107" s="37" t="s">
        <v>2</v>
      </c>
      <c r="G107" s="21" t="e">
        <f>#REF!</f>
        <v>#REF!</v>
      </c>
    </row>
    <row r="108" spans="1:9">
      <c r="A108" s="37" t="s">
        <v>71</v>
      </c>
      <c r="B108" s="21" t="e">
        <f>#REF!</f>
        <v>#REF!</v>
      </c>
      <c r="F108" s="37" t="s">
        <v>71</v>
      </c>
      <c r="G108" s="21" t="e">
        <f>#REF!</f>
        <v>#REF!</v>
      </c>
    </row>
    <row r="109" spans="1:9">
      <c r="A109" s="37" t="s">
        <v>39</v>
      </c>
      <c r="B109" s="21" t="e">
        <f>#REF!</f>
        <v>#REF!</v>
      </c>
      <c r="F109" s="37" t="s">
        <v>39</v>
      </c>
      <c r="G109" s="21" t="e">
        <f>#REF!</f>
        <v>#REF!</v>
      </c>
    </row>
    <row r="110" spans="1:9">
      <c r="B110" s="3"/>
    </row>
    <row r="111" spans="1:9">
      <c r="A111" s="2" t="s">
        <v>15</v>
      </c>
      <c r="B111" s="3"/>
      <c r="F111" s="2" t="s">
        <v>15</v>
      </c>
    </row>
    <row r="112" spans="1:9">
      <c r="A112" s="37" t="s">
        <v>1</v>
      </c>
      <c r="B112" s="37" t="s">
        <v>8</v>
      </c>
      <c r="F112" s="37" t="s">
        <v>1</v>
      </c>
      <c r="G112" s="37" t="s">
        <v>8</v>
      </c>
    </row>
    <row r="113" spans="1:7">
      <c r="A113" s="37" t="s">
        <v>16</v>
      </c>
      <c r="B113" s="21" t="e">
        <f>$D5*#REF!</f>
        <v>#REF!</v>
      </c>
      <c r="F113" s="37" t="s">
        <v>16</v>
      </c>
      <c r="G113" s="21" t="e">
        <f>$D5*#REF!</f>
        <v>#REF!</v>
      </c>
    </row>
    <row r="114" spans="1:7">
      <c r="A114" s="37" t="s">
        <v>40</v>
      </c>
      <c r="B114" s="21" t="e">
        <f>$D6*#REF!</f>
        <v>#REF!</v>
      </c>
      <c r="F114" s="37" t="s">
        <v>40</v>
      </c>
      <c r="G114" s="21" t="e">
        <f>$D6*#REF!</f>
        <v>#REF!</v>
      </c>
    </row>
    <row r="115" spans="1:7">
      <c r="A115" s="37" t="s">
        <v>2</v>
      </c>
      <c r="B115" s="21" t="e">
        <f>$D7*#REF!</f>
        <v>#REF!</v>
      </c>
      <c r="F115" s="37" t="s">
        <v>2</v>
      </c>
      <c r="G115" s="21" t="e">
        <f>$D7*#REF!</f>
        <v>#REF!</v>
      </c>
    </row>
    <row r="116" spans="1:7">
      <c r="A116" s="37" t="s">
        <v>71</v>
      </c>
      <c r="B116" s="21" t="e">
        <f>$D8*#REF!</f>
        <v>#REF!</v>
      </c>
      <c r="F116" s="37" t="s">
        <v>71</v>
      </c>
      <c r="G116" s="21" t="e">
        <f>$D8*#REF!</f>
        <v>#REF!</v>
      </c>
    </row>
    <row r="117" spans="1:7">
      <c r="A117" s="37" t="s">
        <v>39</v>
      </c>
      <c r="B117" s="21" t="e">
        <f>$D9*#REF!</f>
        <v>#REF!</v>
      </c>
      <c r="F117" s="37" t="s">
        <v>39</v>
      </c>
      <c r="G117" s="21" t="e">
        <f>$D9*#REF!</f>
        <v>#REF!</v>
      </c>
    </row>
  </sheetData>
  <mergeCells count="25">
    <mergeCell ref="A12:D12"/>
    <mergeCell ref="F12:I12"/>
    <mergeCell ref="K12:N12"/>
    <mergeCell ref="A11:N11"/>
    <mergeCell ref="F4:J4"/>
    <mergeCell ref="K39:N39"/>
    <mergeCell ref="B41:D41"/>
    <mergeCell ref="G41:I41"/>
    <mergeCell ref="L41:N41"/>
    <mergeCell ref="B14:D14"/>
    <mergeCell ref="G14:I14"/>
    <mergeCell ref="L14:N14"/>
    <mergeCell ref="A38:N38"/>
    <mergeCell ref="A66:D66"/>
    <mergeCell ref="F66:I66"/>
    <mergeCell ref="A65:I65"/>
    <mergeCell ref="A39:D39"/>
    <mergeCell ref="F39:I39"/>
    <mergeCell ref="B95:D95"/>
    <mergeCell ref="G95:I95"/>
    <mergeCell ref="B68:D68"/>
    <mergeCell ref="G68:I68"/>
    <mergeCell ref="A92:I92"/>
    <mergeCell ref="A93:D93"/>
    <mergeCell ref="F93:I93"/>
  </mergeCells>
  <phoneticPr fontId="1" type="noConversion"/>
  <conditionalFormatting sqref="B24:B28">
    <cfRule type="cellIs" dxfId="49" priority="98" operator="equal">
      <formula>MAX($B$24:$B$28)</formula>
    </cfRule>
  </conditionalFormatting>
  <conditionalFormatting sqref="B32:B36">
    <cfRule type="cellIs" dxfId="48" priority="96" operator="equal">
      <formula>MAX($B$32:$B$36)</formula>
    </cfRule>
  </conditionalFormatting>
  <conditionalFormatting sqref="B16:B20">
    <cfRule type="cellIs" dxfId="47" priority="106" operator="equal">
      <formula>MAX(#REF!)</formula>
    </cfRule>
  </conditionalFormatting>
  <conditionalFormatting sqref="C16:C20">
    <cfRule type="cellIs" dxfId="46" priority="107" operator="equal">
      <formula>MAX($C$16:$C$20)</formula>
    </cfRule>
  </conditionalFormatting>
  <conditionalFormatting sqref="G16:G20">
    <cfRule type="cellIs" dxfId="45" priority="63" operator="equal">
      <formula>MAX(#REF!)</formula>
    </cfRule>
  </conditionalFormatting>
  <conditionalFormatting sqref="D16:D20">
    <cfRule type="cellIs" dxfId="44" priority="59" operator="equal">
      <formula>MAX($D$16:$D$20)</formula>
    </cfRule>
  </conditionalFormatting>
  <conditionalFormatting sqref="H16">
    <cfRule type="cellIs" dxfId="43" priority="57" operator="equal">
      <formula>MAX($H$16:$H$20)</formula>
    </cfRule>
  </conditionalFormatting>
  <conditionalFormatting sqref="I16">
    <cfRule type="cellIs" dxfId="42" priority="56" operator="equal">
      <formula>MAX($I$16:$I$20)</formula>
    </cfRule>
  </conditionalFormatting>
  <conditionalFormatting sqref="G24:G28">
    <cfRule type="cellIs" dxfId="41" priority="54" operator="equal">
      <formula>MAX($G$24:$G$28)</formula>
    </cfRule>
  </conditionalFormatting>
  <conditionalFormatting sqref="G32:G36">
    <cfRule type="cellIs" dxfId="40" priority="52" operator="equal">
      <formula>MAX($G$32:$G$36)</formula>
    </cfRule>
  </conditionalFormatting>
  <conditionalFormatting sqref="L24:L28">
    <cfRule type="cellIs" dxfId="39" priority="48" operator="equal">
      <formula>MAX($L$24:$L$28)</formula>
    </cfRule>
  </conditionalFormatting>
  <conditionalFormatting sqref="L32:L36">
    <cfRule type="cellIs" dxfId="38" priority="47" operator="equal">
      <formula>MAX($L$32:$L$36)</formula>
    </cfRule>
  </conditionalFormatting>
  <conditionalFormatting sqref="L16:L20">
    <cfRule type="cellIs" dxfId="37" priority="45" operator="equal">
      <formula>MAX($L$16:$L$20)</formula>
    </cfRule>
  </conditionalFormatting>
  <conditionalFormatting sqref="M16:M20">
    <cfRule type="cellIs" dxfId="36" priority="44" operator="equal">
      <formula>MAX($M$16:$M$20)</formula>
    </cfRule>
  </conditionalFormatting>
  <conditionalFormatting sqref="N16:N20">
    <cfRule type="cellIs" dxfId="35" priority="43" operator="equal">
      <formula>MAX($N$16:$N$20)</formula>
    </cfRule>
  </conditionalFormatting>
  <conditionalFormatting sqref="B51:B55">
    <cfRule type="cellIs" dxfId="34" priority="40" operator="equal">
      <formula>MAX($B$51:$B$55)</formula>
    </cfRule>
  </conditionalFormatting>
  <conditionalFormatting sqref="B59:B63">
    <cfRule type="cellIs" dxfId="33" priority="39" operator="equal">
      <formula>MAX($B$59:$B$63)</formula>
    </cfRule>
  </conditionalFormatting>
  <conditionalFormatting sqref="B43:B47">
    <cfRule type="cellIs" dxfId="32" priority="41" operator="equal">
      <formula>MAX(#REF!)</formula>
    </cfRule>
  </conditionalFormatting>
  <conditionalFormatting sqref="G43:G47">
    <cfRule type="cellIs" dxfId="31" priority="38" operator="equal">
      <formula>MAX(#REF!)</formula>
    </cfRule>
  </conditionalFormatting>
  <conditionalFormatting sqref="D43:D47">
    <cfRule type="cellIs" dxfId="30" priority="37" operator="equal">
      <formula>MAX($D$43:$D$47)</formula>
    </cfRule>
  </conditionalFormatting>
  <conditionalFormatting sqref="I43:I47">
    <cfRule type="cellIs" dxfId="29" priority="36" operator="equal">
      <formula>MAX($I$43:$I$47)</formula>
    </cfRule>
  </conditionalFormatting>
  <conditionalFormatting sqref="G51:G55">
    <cfRule type="cellIs" dxfId="28" priority="34" operator="equal">
      <formula>MAX($G$51:$G$55)</formula>
    </cfRule>
  </conditionalFormatting>
  <conditionalFormatting sqref="G59:G63">
    <cfRule type="cellIs" dxfId="27" priority="33" operator="equal">
      <formula>MAX($G$59:$G$63)</formula>
    </cfRule>
  </conditionalFormatting>
  <conditionalFormatting sqref="L51:L55">
    <cfRule type="cellIs" dxfId="26" priority="32" operator="equal">
      <formula>MAX($L$51:$L$55)</formula>
    </cfRule>
  </conditionalFormatting>
  <conditionalFormatting sqref="L59:L63">
    <cfRule type="cellIs" dxfId="25" priority="31" operator="equal">
      <formula>MAX($L$59:$L$63)</formula>
    </cfRule>
  </conditionalFormatting>
  <conditionalFormatting sqref="L43:L47">
    <cfRule type="cellIs" dxfId="24" priority="30" operator="equal">
      <formula>MAX($L$43:$L$47)</formula>
    </cfRule>
  </conditionalFormatting>
  <conditionalFormatting sqref="C43:C47">
    <cfRule type="cellIs" dxfId="23" priority="26" operator="equal">
      <formula>MAX($C$43:$C$47)</formula>
    </cfRule>
  </conditionalFormatting>
  <conditionalFormatting sqref="H43:H47">
    <cfRule type="cellIs" dxfId="22" priority="25" operator="equal">
      <formula>MAX($H$43:$H$47)</formula>
    </cfRule>
  </conditionalFormatting>
  <conditionalFormatting sqref="M43:M47">
    <cfRule type="cellIs" dxfId="21" priority="24" operator="equal">
      <formula>MAX($M$43:$M$47)</formula>
    </cfRule>
  </conditionalFormatting>
  <conditionalFormatting sqref="N43:N47">
    <cfRule type="cellIs" dxfId="20" priority="23" operator="equal">
      <formula>MAX($N$43:$N$47)</formula>
    </cfRule>
  </conditionalFormatting>
  <conditionalFormatting sqref="B78:B82">
    <cfRule type="cellIs" dxfId="19" priority="21" operator="equal">
      <formula>MAX($B$78:$B$82)</formula>
    </cfRule>
  </conditionalFormatting>
  <conditionalFormatting sqref="B86:B90">
    <cfRule type="cellIs" dxfId="18" priority="20" operator="equal">
      <formula>MAX($B$86:$B$90)</formula>
    </cfRule>
  </conditionalFormatting>
  <conditionalFormatting sqref="B70:B74">
    <cfRule type="cellIs" dxfId="17" priority="22" operator="equal">
      <formula>MAX(#REF!)</formula>
    </cfRule>
  </conditionalFormatting>
  <conditionalFormatting sqref="G70:G74">
    <cfRule type="cellIs" dxfId="16" priority="19" operator="equal">
      <formula>MAX(#REF!)</formula>
    </cfRule>
  </conditionalFormatting>
  <conditionalFormatting sqref="G78:G82">
    <cfRule type="cellIs" dxfId="15" priority="16" operator="equal">
      <formula>MAX($G$78:$G$82)</formula>
    </cfRule>
  </conditionalFormatting>
  <conditionalFormatting sqref="G86:G90">
    <cfRule type="cellIs" dxfId="14" priority="15" operator="equal">
      <formula>MAX($G$86:$G$90)</formula>
    </cfRule>
  </conditionalFormatting>
  <conditionalFormatting sqref="D70:D74">
    <cfRule type="cellIs" dxfId="13" priority="14" operator="equal">
      <formula>MAX($D$70:$D$74)</formula>
    </cfRule>
  </conditionalFormatting>
  <conditionalFormatting sqref="H70:H74">
    <cfRule type="cellIs" dxfId="12" priority="13" operator="equal">
      <formula>MAX($H$70:$H$74)</formula>
    </cfRule>
  </conditionalFormatting>
  <conditionalFormatting sqref="B105:B109">
    <cfRule type="cellIs" dxfId="11" priority="11" operator="equal">
      <formula>MAX($B$105:$B$109)</formula>
    </cfRule>
  </conditionalFormatting>
  <conditionalFormatting sqref="B113:B117">
    <cfRule type="cellIs" dxfId="10" priority="10" operator="equal">
      <formula>MAX($B$113:$B$117)</formula>
    </cfRule>
  </conditionalFormatting>
  <conditionalFormatting sqref="B97:B101">
    <cfRule type="cellIs" dxfId="9" priority="12" operator="equal">
      <formula>MAX(#REF!)</formula>
    </cfRule>
  </conditionalFormatting>
  <conditionalFormatting sqref="G97:G101">
    <cfRule type="cellIs" dxfId="8" priority="9" operator="equal">
      <formula>MAX(#REF!)</formula>
    </cfRule>
  </conditionalFormatting>
  <conditionalFormatting sqref="D97:D101">
    <cfRule type="cellIs" dxfId="7" priority="8" operator="equal">
      <formula>MAX($D$43:$D$47)</formula>
    </cfRule>
  </conditionalFormatting>
  <conditionalFormatting sqref="I97:I101">
    <cfRule type="cellIs" dxfId="6" priority="7" operator="equal">
      <formula>MAX($I$43:$I$47)</formula>
    </cfRule>
  </conditionalFormatting>
  <conditionalFormatting sqref="G105:G109">
    <cfRule type="cellIs" dxfId="5" priority="6" operator="equal">
      <formula>MAX($G$105:$G$109)</formula>
    </cfRule>
  </conditionalFormatting>
  <conditionalFormatting sqref="G113:G117">
    <cfRule type="cellIs" dxfId="4" priority="5" operator="equal">
      <formula>MAX($G$113:$G$117)</formula>
    </cfRule>
  </conditionalFormatting>
  <conditionalFormatting sqref="C97:C101">
    <cfRule type="cellIs" dxfId="3" priority="4" operator="equal">
      <formula>MAX($C$97:$C$101)</formula>
    </cfRule>
  </conditionalFormatting>
  <conditionalFormatting sqref="H97:H101">
    <cfRule type="cellIs" dxfId="2" priority="3" operator="equal">
      <formula>MAX($H$97:$H$101)</formula>
    </cfRule>
  </conditionalFormatting>
  <conditionalFormatting sqref="C70:C74">
    <cfRule type="cellIs" dxfId="1" priority="2" operator="equal">
      <formula>MAX($C$70:$C$74)</formula>
    </cfRule>
  </conditionalFormatting>
  <conditionalFormatting sqref="I70:I74">
    <cfRule type="cellIs" dxfId="0" priority="1" operator="equal">
      <formula>MAX($I$70:$I$74)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="70" zoomScaleNormal="70" zoomScalePageLayoutView="85" workbookViewId="0">
      <selection activeCell="L37" sqref="L37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26">
      <c r="A1" s="9" t="s">
        <v>3</v>
      </c>
      <c r="B1" s="9" t="s">
        <v>4</v>
      </c>
      <c r="D1" s="6" t="s">
        <v>11</v>
      </c>
      <c r="G1" s="6">
        <v>8</v>
      </c>
    </row>
    <row r="2" spans="1:26">
      <c r="D2" s="1" t="s">
        <v>67</v>
      </c>
      <c r="G2" s="1">
        <v>11</v>
      </c>
    </row>
    <row r="3" spans="1:26">
      <c r="A3" s="3" t="s">
        <v>1</v>
      </c>
      <c r="B3" s="3" t="s">
        <v>5</v>
      </c>
      <c r="C3" s="3" t="s">
        <v>6</v>
      </c>
    </row>
    <row r="4" spans="1:26">
      <c r="A4" s="3" t="s">
        <v>54</v>
      </c>
      <c r="B4" s="3">
        <v>4</v>
      </c>
      <c r="C4" s="3">
        <v>4</v>
      </c>
    </row>
    <row r="5" spans="1:26">
      <c r="A5" s="3" t="s">
        <v>55</v>
      </c>
      <c r="B5" s="3">
        <v>8</v>
      </c>
      <c r="C5" s="3">
        <v>8</v>
      </c>
    </row>
    <row r="6" spans="1:26">
      <c r="A6" s="3" t="s">
        <v>2</v>
      </c>
      <c r="B6" s="3">
        <v>16</v>
      </c>
      <c r="C6" s="3">
        <v>16</v>
      </c>
    </row>
    <row r="7" spans="1:26">
      <c r="A7" s="3" t="s">
        <v>56</v>
      </c>
      <c r="B7" s="3">
        <v>32</v>
      </c>
      <c r="C7" s="3">
        <v>32</v>
      </c>
    </row>
    <row r="8" spans="1:26">
      <c r="A8" s="3" t="s">
        <v>57</v>
      </c>
      <c r="B8" s="3">
        <v>64</v>
      </c>
      <c r="C8" s="3">
        <v>64</v>
      </c>
    </row>
    <row r="9" spans="1:26">
      <c r="A9" s="3"/>
      <c r="B9" s="3"/>
      <c r="C9" s="3"/>
    </row>
    <row r="10" spans="1:26">
      <c r="A10" s="23" t="s">
        <v>20</v>
      </c>
      <c r="J10" s="23" t="s">
        <v>21</v>
      </c>
      <c r="S10" s="23" t="s">
        <v>23</v>
      </c>
    </row>
    <row r="11" spans="1:26">
      <c r="A11" s="2" t="s">
        <v>0</v>
      </c>
    </row>
    <row r="12" spans="1:26">
      <c r="A12" s="7"/>
      <c r="B12" s="24" t="s">
        <v>17</v>
      </c>
      <c r="C12" s="25"/>
      <c r="D12" s="24" t="s">
        <v>26</v>
      </c>
      <c r="E12" s="26"/>
      <c r="F12" s="14" t="s">
        <v>36</v>
      </c>
      <c r="G12" s="15"/>
      <c r="J12" s="7"/>
      <c r="K12" s="24" t="s">
        <v>80</v>
      </c>
      <c r="L12" s="24" t="s">
        <v>17</v>
      </c>
      <c r="M12" s="25"/>
      <c r="N12" s="24" t="s">
        <v>27</v>
      </c>
      <c r="O12" s="26"/>
      <c r="P12" s="14" t="s">
        <v>37</v>
      </c>
      <c r="Q12" s="15"/>
      <c r="S12" s="7"/>
      <c r="T12" s="24" t="s">
        <v>24</v>
      </c>
      <c r="U12" s="25"/>
      <c r="V12" s="24" t="s">
        <v>25</v>
      </c>
      <c r="W12" s="26"/>
      <c r="X12" s="46"/>
      <c r="Y12" s="46"/>
      <c r="Z12" s="15"/>
    </row>
    <row r="13" spans="1:26">
      <c r="A13" s="19" t="s">
        <v>1</v>
      </c>
      <c r="B13" s="18" t="s">
        <v>18</v>
      </c>
      <c r="C13" s="18" t="s">
        <v>19</v>
      </c>
      <c r="D13" s="18" t="s">
        <v>18</v>
      </c>
      <c r="E13" s="18" t="s">
        <v>19</v>
      </c>
      <c r="F13" s="18" t="s">
        <v>18</v>
      </c>
      <c r="G13" s="18" t="s">
        <v>19</v>
      </c>
      <c r="J13" s="19" t="s">
        <v>1</v>
      </c>
      <c r="K13" s="18" t="s">
        <v>22</v>
      </c>
      <c r="L13" s="18" t="s">
        <v>18</v>
      </c>
      <c r="M13" s="18" t="s">
        <v>19</v>
      </c>
      <c r="N13" s="18" t="s">
        <v>18</v>
      </c>
      <c r="O13" s="18" t="s">
        <v>19</v>
      </c>
      <c r="P13" s="18" t="s">
        <v>18</v>
      </c>
      <c r="Q13" s="18" t="s">
        <v>19</v>
      </c>
      <c r="S13" s="19" t="s">
        <v>1</v>
      </c>
      <c r="T13" s="18" t="s">
        <v>28</v>
      </c>
      <c r="U13" s="18" t="s">
        <v>29</v>
      </c>
      <c r="V13" s="18" t="s">
        <v>18</v>
      </c>
      <c r="W13" s="18" t="s">
        <v>30</v>
      </c>
      <c r="X13" s="37" t="s">
        <v>7</v>
      </c>
      <c r="Y13" s="47" t="s">
        <v>18</v>
      </c>
      <c r="Z13" s="47" t="s">
        <v>19</v>
      </c>
    </row>
    <row r="14" spans="1:26">
      <c r="A14" s="5" t="s">
        <v>54</v>
      </c>
      <c r="B14" s="13">
        <f>3+B4*B4</f>
        <v>19</v>
      </c>
      <c r="C14" s="13">
        <f>3+3*B4*B4</f>
        <v>51</v>
      </c>
      <c r="D14" s="13">
        <f>B4*B4</f>
        <v>16</v>
      </c>
      <c r="E14" s="13">
        <f>4+3*B4*B4</f>
        <v>52</v>
      </c>
      <c r="F14" s="13">
        <f t="shared" ref="F14:G18" si="0">B14+D14</f>
        <v>35</v>
      </c>
      <c r="G14" s="21">
        <f t="shared" si="0"/>
        <v>103</v>
      </c>
      <c r="J14" s="22" t="s">
        <v>54</v>
      </c>
      <c r="K14" s="21">
        <f>B4*B4+B4*B4</f>
        <v>32</v>
      </c>
      <c r="L14" s="21">
        <f>3+B4*B4</f>
        <v>19</v>
      </c>
      <c r="M14" s="21">
        <f>3+3*B4*B4</f>
        <v>51</v>
      </c>
      <c r="N14" s="21">
        <f>B4*B4</f>
        <v>16</v>
      </c>
      <c r="O14" s="21">
        <f>4*B4*B4</f>
        <v>64</v>
      </c>
      <c r="P14" s="21">
        <f>K14+L14+N14</f>
        <v>67</v>
      </c>
      <c r="Q14" s="21">
        <f>M14+O14</f>
        <v>115</v>
      </c>
      <c r="S14" s="22" t="s">
        <v>54</v>
      </c>
      <c r="T14" s="21">
        <f>4*B4*B4</f>
        <v>64</v>
      </c>
      <c r="U14" s="21">
        <f>4*B4*B4+IF(B4&lt;32,2*B4,0)</f>
        <v>72</v>
      </c>
      <c r="V14" s="21">
        <f>3+3*B4*B4</f>
        <v>51</v>
      </c>
      <c r="W14" s="21">
        <f>2*B4*B4</f>
        <v>32</v>
      </c>
      <c r="X14" s="21">
        <f>T14</f>
        <v>64</v>
      </c>
      <c r="Y14" s="21">
        <f>U14+V14</f>
        <v>123</v>
      </c>
      <c r="Z14" s="21">
        <f>W14</f>
        <v>32</v>
      </c>
    </row>
    <row r="15" spans="1:26">
      <c r="A15" s="5" t="s">
        <v>55</v>
      </c>
      <c r="B15" s="21">
        <f t="shared" ref="B15:B17" si="1">3+B5*B5</f>
        <v>67</v>
      </c>
      <c r="C15" s="21">
        <f t="shared" ref="C15:C17" si="2">3+3*B5*B5</f>
        <v>195</v>
      </c>
      <c r="D15" s="21">
        <f t="shared" ref="D15:D17" si="3">B5*B5</f>
        <v>64</v>
      </c>
      <c r="E15" s="21">
        <f t="shared" ref="E15:E17" si="4">4+3*B5*B5</f>
        <v>196</v>
      </c>
      <c r="F15" s="21">
        <f t="shared" si="0"/>
        <v>131</v>
      </c>
      <c r="G15" s="21">
        <f t="shared" si="0"/>
        <v>391</v>
      </c>
      <c r="J15" s="22" t="s">
        <v>55</v>
      </c>
      <c r="K15" s="21">
        <f t="shared" ref="K15:K17" si="5">B5*B5+B5*B5</f>
        <v>128</v>
      </c>
      <c r="L15" s="21">
        <f t="shared" ref="L15:L17" si="6">3+B5*B5</f>
        <v>67</v>
      </c>
      <c r="M15" s="21">
        <f t="shared" ref="M15:M17" si="7">3+3*B5*B5</f>
        <v>195</v>
      </c>
      <c r="N15" s="21">
        <f t="shared" ref="N15:N17" si="8">B5*B5</f>
        <v>64</v>
      </c>
      <c r="O15" s="21">
        <f t="shared" ref="O15:O17" si="9">4*B5*B5</f>
        <v>256</v>
      </c>
      <c r="P15" s="21">
        <f>K15+L15+N15</f>
        <v>259</v>
      </c>
      <c r="Q15" s="21">
        <f t="shared" ref="Q15:Q18" si="10">M15+O15</f>
        <v>451</v>
      </c>
      <c r="S15" s="22" t="s">
        <v>55</v>
      </c>
      <c r="T15" s="21">
        <f>4*B5*B5</f>
        <v>256</v>
      </c>
      <c r="U15" s="21">
        <f>4*B5*B5+IF(B5&lt;32,2*B5,0)</f>
        <v>272</v>
      </c>
      <c r="V15" s="21">
        <f>3+3*B5*B5</f>
        <v>195</v>
      </c>
      <c r="W15" s="21">
        <f t="shared" ref="W15:W17" si="11">2*B5*B5</f>
        <v>128</v>
      </c>
      <c r="X15" s="21">
        <f t="shared" ref="X15:X18" si="12">T15</f>
        <v>256</v>
      </c>
      <c r="Y15" s="21">
        <f>U15+V15</f>
        <v>467</v>
      </c>
      <c r="Z15" s="21">
        <f>W15</f>
        <v>128</v>
      </c>
    </row>
    <row r="16" spans="1:26">
      <c r="A16" s="5" t="s">
        <v>2</v>
      </c>
      <c r="B16" s="21">
        <f t="shared" si="1"/>
        <v>259</v>
      </c>
      <c r="C16" s="21">
        <f t="shared" si="2"/>
        <v>771</v>
      </c>
      <c r="D16" s="21">
        <f t="shared" si="3"/>
        <v>256</v>
      </c>
      <c r="E16" s="21">
        <f t="shared" si="4"/>
        <v>772</v>
      </c>
      <c r="F16" s="21">
        <f t="shared" si="0"/>
        <v>515</v>
      </c>
      <c r="G16" s="21">
        <f t="shared" si="0"/>
        <v>1543</v>
      </c>
      <c r="J16" s="22" t="s">
        <v>2</v>
      </c>
      <c r="K16" s="21">
        <f t="shared" si="5"/>
        <v>512</v>
      </c>
      <c r="L16" s="21">
        <f t="shared" si="6"/>
        <v>259</v>
      </c>
      <c r="M16" s="21">
        <f t="shared" si="7"/>
        <v>771</v>
      </c>
      <c r="N16" s="21">
        <f t="shared" si="8"/>
        <v>256</v>
      </c>
      <c r="O16" s="21">
        <f t="shared" si="9"/>
        <v>1024</v>
      </c>
      <c r="P16" s="21">
        <f>K16+L16+N16</f>
        <v>1027</v>
      </c>
      <c r="Q16" s="21">
        <f t="shared" si="10"/>
        <v>1795</v>
      </c>
      <c r="S16" s="22" t="s">
        <v>2</v>
      </c>
      <c r="T16" s="21">
        <f>4*B6*B6</f>
        <v>1024</v>
      </c>
      <c r="U16" s="21">
        <f>4*B6*B6+IF(B6&lt;32,2*B6,0)</f>
        <v>1056</v>
      </c>
      <c r="V16" s="21">
        <f>3+3*B6*B6</f>
        <v>771</v>
      </c>
      <c r="W16" s="21">
        <f t="shared" si="11"/>
        <v>512</v>
      </c>
      <c r="X16" s="21">
        <f t="shared" si="12"/>
        <v>1024</v>
      </c>
      <c r="Y16" s="21">
        <f>U16+V16</f>
        <v>1827</v>
      </c>
      <c r="Z16" s="21">
        <f>W16</f>
        <v>512</v>
      </c>
    </row>
    <row r="17" spans="1:26">
      <c r="A17" s="18" t="s">
        <v>56</v>
      </c>
      <c r="B17" s="21">
        <f t="shared" si="1"/>
        <v>1027</v>
      </c>
      <c r="C17" s="21">
        <f t="shared" si="2"/>
        <v>3075</v>
      </c>
      <c r="D17" s="21">
        <f t="shared" si="3"/>
        <v>1024</v>
      </c>
      <c r="E17" s="21">
        <f t="shared" si="4"/>
        <v>3076</v>
      </c>
      <c r="F17" s="21">
        <f t="shared" si="0"/>
        <v>2051</v>
      </c>
      <c r="G17" s="21">
        <f t="shared" si="0"/>
        <v>6151</v>
      </c>
      <c r="J17" s="22" t="s">
        <v>56</v>
      </c>
      <c r="K17" s="21">
        <f t="shared" si="5"/>
        <v>2048</v>
      </c>
      <c r="L17" s="21">
        <f t="shared" si="6"/>
        <v>1027</v>
      </c>
      <c r="M17" s="21">
        <f t="shared" si="7"/>
        <v>3075</v>
      </c>
      <c r="N17" s="21">
        <f t="shared" si="8"/>
        <v>1024</v>
      </c>
      <c r="O17" s="21">
        <f t="shared" si="9"/>
        <v>4096</v>
      </c>
      <c r="P17" s="21">
        <f>K17+L17+N17</f>
        <v>4099</v>
      </c>
      <c r="Q17" s="21">
        <f t="shared" si="10"/>
        <v>7171</v>
      </c>
      <c r="S17" s="22" t="s">
        <v>56</v>
      </c>
      <c r="T17" s="21">
        <f>4*B7*B7</f>
        <v>4096</v>
      </c>
      <c r="U17" s="21">
        <f>4*B7*B7+IF(B7&lt;32,2*B7,0)</f>
        <v>4096</v>
      </c>
      <c r="V17" s="21">
        <f>3+3*B7*B7</f>
        <v>3075</v>
      </c>
      <c r="W17" s="21">
        <f t="shared" si="11"/>
        <v>2048</v>
      </c>
      <c r="X17" s="21">
        <f t="shared" si="12"/>
        <v>4096</v>
      </c>
      <c r="Y17" s="21">
        <f>U17+V17</f>
        <v>7171</v>
      </c>
      <c r="Z17" s="21">
        <f>W17</f>
        <v>2048</v>
      </c>
    </row>
    <row r="18" spans="1:26">
      <c r="A18" s="5" t="s">
        <v>57</v>
      </c>
      <c r="B18" s="13">
        <f>4*(3+(B8/2)*(B8/2))</f>
        <v>4108</v>
      </c>
      <c r="C18" s="13">
        <f>4*(3+3*(B8/2)*(B8/2))</f>
        <v>12300</v>
      </c>
      <c r="D18" s="13">
        <f>4*((B8/2)*(B8/2))</f>
        <v>4096</v>
      </c>
      <c r="E18" s="13">
        <f>4*(4+3*(B8/2)*(B8/2))</f>
        <v>12304</v>
      </c>
      <c r="F18" s="21">
        <f t="shared" si="0"/>
        <v>8204</v>
      </c>
      <c r="G18" s="21">
        <f t="shared" si="0"/>
        <v>24604</v>
      </c>
      <c r="J18" s="22" t="s">
        <v>57</v>
      </c>
      <c r="K18" s="21">
        <f>(4*(B8/2)*(B8/2)+4*(B8/2)*(B8/2))</f>
        <v>8192</v>
      </c>
      <c r="L18" s="21">
        <f>4*(3+(B8/2)*(B8/2))</f>
        <v>4108</v>
      </c>
      <c r="M18" s="21">
        <f>4*(3+3*(B8/2)*(B8/2))</f>
        <v>12300</v>
      </c>
      <c r="N18" s="21">
        <f>4*((B8/2)*(B8/2))</f>
        <v>4096</v>
      </c>
      <c r="O18" s="21">
        <f>4*(4*(B8/2)*(B8/2))</f>
        <v>16384</v>
      </c>
      <c r="P18" s="21">
        <f>K18+L18+N18</f>
        <v>16396</v>
      </c>
      <c r="Q18" s="21">
        <f t="shared" si="10"/>
        <v>28684</v>
      </c>
      <c r="S18" s="22" t="s">
        <v>57</v>
      </c>
      <c r="T18" s="21">
        <f>4*(4*(B8/2)*(B8/2))</f>
        <v>16384</v>
      </c>
      <c r="U18" s="21">
        <f>4*(4*(B8/2)*(B8/2))+IF(B8&lt;32,2*(4*(B8/2)*(B8/2)),0)</f>
        <v>16384</v>
      </c>
      <c r="V18" s="21">
        <f>3+3*(4*(B8/2)*(B8/2))</f>
        <v>12291</v>
      </c>
      <c r="W18" s="21">
        <f>4*(2*(B8/2)*(B8/2))</f>
        <v>8192</v>
      </c>
      <c r="X18" s="21">
        <f t="shared" si="12"/>
        <v>16384</v>
      </c>
      <c r="Y18" s="21">
        <f>U18+V18</f>
        <v>28675</v>
      </c>
      <c r="Z18" s="21">
        <f>W18</f>
        <v>8192</v>
      </c>
    </row>
    <row r="19" spans="1:26" ht="15" customHeight="1"/>
    <row r="20" spans="1:26">
      <c r="A20" s="2" t="s">
        <v>12</v>
      </c>
    </row>
    <row r="21" spans="1:26">
      <c r="A21" s="20" t="s">
        <v>1</v>
      </c>
      <c r="B21" s="7" t="s">
        <v>31</v>
      </c>
      <c r="C21" s="7" t="s">
        <v>66</v>
      </c>
      <c r="D21" s="7" t="s">
        <v>32</v>
      </c>
      <c r="E21" s="7" t="s">
        <v>33</v>
      </c>
      <c r="F21" s="7" t="s">
        <v>34</v>
      </c>
      <c r="G21" s="7" t="s">
        <v>35</v>
      </c>
      <c r="H21" s="16" t="s">
        <v>8</v>
      </c>
      <c r="J21" s="20" t="s">
        <v>1</v>
      </c>
      <c r="K21" s="7" t="s">
        <v>58</v>
      </c>
      <c r="L21" s="7" t="s">
        <v>59</v>
      </c>
      <c r="M21" s="7" t="s">
        <v>60</v>
      </c>
      <c r="N21" s="7" t="s">
        <v>61</v>
      </c>
      <c r="O21" s="7" t="s">
        <v>62</v>
      </c>
      <c r="P21" s="16" t="s">
        <v>63</v>
      </c>
      <c r="Q21" s="16" t="s">
        <v>8</v>
      </c>
      <c r="S21" s="20" t="s">
        <v>1</v>
      </c>
      <c r="T21" s="7" t="s">
        <v>60</v>
      </c>
      <c r="U21" s="7" t="s">
        <v>61</v>
      </c>
      <c r="V21" s="7" t="s">
        <v>62</v>
      </c>
      <c r="W21" s="16" t="s">
        <v>63</v>
      </c>
      <c r="X21" s="16" t="s">
        <v>8</v>
      </c>
    </row>
    <row r="22" spans="1:26">
      <c r="A22" s="22" t="s">
        <v>54</v>
      </c>
      <c r="B22" s="13">
        <f>B4*B4*1</f>
        <v>16</v>
      </c>
      <c r="C22" s="21">
        <f>$G$2</f>
        <v>11</v>
      </c>
      <c r="D22" s="13">
        <f>8*$G$1</f>
        <v>64</v>
      </c>
      <c r="E22" s="21">
        <f>2*$G$1</f>
        <v>16</v>
      </c>
      <c r="F22" s="21">
        <f>2*2*$G$1</f>
        <v>32</v>
      </c>
      <c r="G22" s="13">
        <f>B4*B4*$G$1</f>
        <v>128</v>
      </c>
      <c r="H22" s="17">
        <f>B22+D22+E22+F22+G22</f>
        <v>256</v>
      </c>
      <c r="J22" s="35" t="s">
        <v>16</v>
      </c>
      <c r="K22" s="21">
        <f>B4*B4*$G$1</f>
        <v>128</v>
      </c>
      <c r="L22" s="21">
        <f>B4*B4*1</f>
        <v>16</v>
      </c>
      <c r="M22" s="21">
        <f>8*$G$1</f>
        <v>64</v>
      </c>
      <c r="N22" s="21">
        <f>2*$G$1</f>
        <v>16</v>
      </c>
      <c r="O22" s="21">
        <f>2*2*$G$1</f>
        <v>32</v>
      </c>
      <c r="P22" s="17">
        <f>B4*B4*$G$1</f>
        <v>128</v>
      </c>
      <c r="Q22" s="17">
        <f>K22+L22+M22+N22+O22+P22</f>
        <v>384</v>
      </c>
      <c r="S22" s="35" t="s">
        <v>16</v>
      </c>
      <c r="T22" s="21">
        <f>4*B4*$G$1</f>
        <v>128</v>
      </c>
      <c r="U22" s="40">
        <f t="shared" ref="U22:V25" si="13">1*$G$1</f>
        <v>8</v>
      </c>
      <c r="V22" s="21">
        <f t="shared" si="13"/>
        <v>8</v>
      </c>
      <c r="W22" s="17">
        <f>B4*B4*$G$1</f>
        <v>128</v>
      </c>
      <c r="X22" s="17">
        <f>T22+U22+V22+W22</f>
        <v>272</v>
      </c>
      <c r="Y22" s="45"/>
    </row>
    <row r="23" spans="1:26">
      <c r="A23" s="22" t="s">
        <v>55</v>
      </c>
      <c r="B23" s="21">
        <f t="shared" ref="B23:B26" si="14">B5*B5*1</f>
        <v>64</v>
      </c>
      <c r="C23" s="21">
        <f t="shared" ref="C23:C25" si="15">$G$2</f>
        <v>11</v>
      </c>
      <c r="D23" s="21">
        <f>8*$G$1</f>
        <v>64</v>
      </c>
      <c r="E23" s="21">
        <f>2*$G$1</f>
        <v>16</v>
      </c>
      <c r="F23" s="21">
        <f>2*2*$G$1</f>
        <v>32</v>
      </c>
      <c r="G23" s="21">
        <f>B5*B5*$G$1</f>
        <v>512</v>
      </c>
      <c r="H23" s="17">
        <f>B23+D23+E23+F23+G23</f>
        <v>688</v>
      </c>
      <c r="J23" s="35" t="s">
        <v>40</v>
      </c>
      <c r="K23" s="21">
        <f>B5*B5*$G$1</f>
        <v>512</v>
      </c>
      <c r="L23" s="21">
        <f>B5*B5*1</f>
        <v>64</v>
      </c>
      <c r="M23" s="21">
        <f>8*$G$1</f>
        <v>64</v>
      </c>
      <c r="N23" s="21">
        <f>2*$G$1</f>
        <v>16</v>
      </c>
      <c r="O23" s="21">
        <f>2*2*$G$1</f>
        <v>32</v>
      </c>
      <c r="P23" s="17">
        <f>B5*B5*$G$1</f>
        <v>512</v>
      </c>
      <c r="Q23" s="17">
        <f t="shared" ref="Q23:Q26" si="16">K23+L23+M23+N23+O23+P23</f>
        <v>1200</v>
      </c>
      <c r="S23" s="35" t="s">
        <v>40</v>
      </c>
      <c r="T23" s="21">
        <f>4*B5*$G$1</f>
        <v>256</v>
      </c>
      <c r="U23" s="40">
        <f t="shared" si="13"/>
        <v>8</v>
      </c>
      <c r="V23" s="21">
        <f t="shared" si="13"/>
        <v>8</v>
      </c>
      <c r="W23" s="17">
        <f>B5*B5*$G$1</f>
        <v>512</v>
      </c>
      <c r="X23" s="17">
        <f t="shared" ref="X23:X26" si="17">T23+U23+V23+W23</f>
        <v>784</v>
      </c>
      <c r="Y23" s="45"/>
    </row>
    <row r="24" spans="1:26">
      <c r="A24" s="22" t="s">
        <v>2</v>
      </c>
      <c r="B24" s="21">
        <f t="shared" si="14"/>
        <v>256</v>
      </c>
      <c r="C24" s="21">
        <f t="shared" si="15"/>
        <v>11</v>
      </c>
      <c r="D24" s="21">
        <f>8*$G$1</f>
        <v>64</v>
      </c>
      <c r="E24" s="21">
        <f>2*$G$1</f>
        <v>16</v>
      </c>
      <c r="F24" s="21">
        <f>2*2*$G$1</f>
        <v>32</v>
      </c>
      <c r="G24" s="21">
        <f>B6*B6*$G$1</f>
        <v>2048</v>
      </c>
      <c r="H24" s="17">
        <f>B24+D24+E24+F24+G24</f>
        <v>2416</v>
      </c>
      <c r="J24" s="35" t="s">
        <v>2</v>
      </c>
      <c r="K24" s="21">
        <f>B6*B6*$G$1</f>
        <v>2048</v>
      </c>
      <c r="L24" s="21">
        <f>B6*B6*1</f>
        <v>256</v>
      </c>
      <c r="M24" s="21">
        <f>8*$G$1</f>
        <v>64</v>
      </c>
      <c r="N24" s="21">
        <f>2*$G$1</f>
        <v>16</v>
      </c>
      <c r="O24" s="21">
        <f>2*2*$G$1</f>
        <v>32</v>
      </c>
      <c r="P24" s="17">
        <f>B6*B6*$G$1</f>
        <v>2048</v>
      </c>
      <c r="Q24" s="17">
        <f t="shared" si="16"/>
        <v>4464</v>
      </c>
      <c r="S24" s="35" t="s">
        <v>2</v>
      </c>
      <c r="T24" s="21">
        <f>4*B6*$G$1</f>
        <v>512</v>
      </c>
      <c r="U24" s="40">
        <f t="shared" si="13"/>
        <v>8</v>
      </c>
      <c r="V24" s="21">
        <f t="shared" si="13"/>
        <v>8</v>
      </c>
      <c r="W24" s="17">
        <f>B6*B6*$G$1</f>
        <v>2048</v>
      </c>
      <c r="X24" s="17">
        <f t="shared" si="17"/>
        <v>2576</v>
      </c>
      <c r="Y24" s="45"/>
    </row>
    <row r="25" spans="1:26">
      <c r="A25" s="22" t="s">
        <v>56</v>
      </c>
      <c r="B25" s="21">
        <f t="shared" si="14"/>
        <v>1024</v>
      </c>
      <c r="C25" s="21">
        <f t="shared" si="15"/>
        <v>11</v>
      </c>
      <c r="D25" s="21">
        <f>8*$G$1</f>
        <v>64</v>
      </c>
      <c r="E25" s="21">
        <f>2*$G$1</f>
        <v>16</v>
      </c>
      <c r="F25" s="21">
        <f>2*2*$G$1</f>
        <v>32</v>
      </c>
      <c r="G25" s="21">
        <f>B7*B7*$G$1</f>
        <v>8192</v>
      </c>
      <c r="H25" s="17">
        <f>B25+D25+E25+F25+G25</f>
        <v>9328</v>
      </c>
      <c r="J25" s="35" t="s">
        <v>41</v>
      </c>
      <c r="K25" s="21">
        <f>B7*B7*$G$1</f>
        <v>8192</v>
      </c>
      <c r="L25" s="21">
        <f>B7*B7*1</f>
        <v>1024</v>
      </c>
      <c r="M25" s="21">
        <f>8*$G$1</f>
        <v>64</v>
      </c>
      <c r="N25" s="21">
        <f>2*$G$1</f>
        <v>16</v>
      </c>
      <c r="O25" s="21">
        <f>2*2*$G$1</f>
        <v>32</v>
      </c>
      <c r="P25" s="17">
        <f>B7*B7*$G$1</f>
        <v>8192</v>
      </c>
      <c r="Q25" s="17">
        <f t="shared" si="16"/>
        <v>17520</v>
      </c>
      <c r="S25" s="35" t="s">
        <v>41</v>
      </c>
      <c r="T25" s="21">
        <f>4*B7*$G$1</f>
        <v>1024</v>
      </c>
      <c r="U25" s="40">
        <f t="shared" si="13"/>
        <v>8</v>
      </c>
      <c r="V25" s="21">
        <f t="shared" si="13"/>
        <v>8</v>
      </c>
      <c r="W25" s="17">
        <f>B7*B7*$G$1</f>
        <v>8192</v>
      </c>
      <c r="X25" s="17">
        <f t="shared" si="17"/>
        <v>9232</v>
      </c>
      <c r="Y25" s="45"/>
    </row>
    <row r="26" spans="1:26">
      <c r="A26" s="22" t="s">
        <v>57</v>
      </c>
      <c r="B26" s="21">
        <f t="shared" si="14"/>
        <v>4096</v>
      </c>
      <c r="C26" s="21">
        <v>13</v>
      </c>
      <c r="D26" s="21">
        <f>8*$G$1</f>
        <v>64</v>
      </c>
      <c r="E26" s="21">
        <f>2*$G$1</f>
        <v>16</v>
      </c>
      <c r="F26" s="21">
        <f>4*2*2*$G$1</f>
        <v>128</v>
      </c>
      <c r="G26" s="21">
        <f>B8*B8*$G$1</f>
        <v>32768</v>
      </c>
      <c r="H26" s="17">
        <f>B26+D26+E26+F26+G26</f>
        <v>37072</v>
      </c>
      <c r="J26" s="35" t="s">
        <v>39</v>
      </c>
      <c r="K26" s="21">
        <f>B8*B8*$G$1</f>
        <v>32768</v>
      </c>
      <c r="L26" s="21">
        <f>B8*B8*1</f>
        <v>4096</v>
      </c>
      <c r="M26" s="21">
        <f>8*$G$1</f>
        <v>64</v>
      </c>
      <c r="N26" s="21">
        <f>2*$G$1</f>
        <v>16</v>
      </c>
      <c r="O26" s="21">
        <f>4*2*2*$G$1</f>
        <v>128</v>
      </c>
      <c r="P26" s="17">
        <f>B8*B8*$G$1</f>
        <v>32768</v>
      </c>
      <c r="Q26" s="17">
        <f t="shared" si="16"/>
        <v>69840</v>
      </c>
      <c r="S26" s="35" t="s">
        <v>39</v>
      </c>
      <c r="T26" s="21">
        <f>3*B8*$G$1</f>
        <v>1536</v>
      </c>
      <c r="U26" s="40">
        <f>1*$G$1</f>
        <v>8</v>
      </c>
      <c r="V26" s="21">
        <f>4*1*$G$1</f>
        <v>32</v>
      </c>
      <c r="W26" s="17">
        <f>B8*B8*$G$1</f>
        <v>32768</v>
      </c>
      <c r="X26" s="17">
        <f t="shared" si="17"/>
        <v>34344</v>
      </c>
      <c r="Y26" s="45"/>
    </row>
    <row r="28" spans="1:26">
      <c r="A28" s="2" t="s">
        <v>15</v>
      </c>
    </row>
    <row r="29" spans="1:26">
      <c r="A29" s="20" t="s">
        <v>1</v>
      </c>
      <c r="B29" s="7" t="s">
        <v>31</v>
      </c>
      <c r="C29" s="7" t="s">
        <v>66</v>
      </c>
      <c r="D29" s="7" t="s">
        <v>32</v>
      </c>
      <c r="E29" s="7" t="s">
        <v>34</v>
      </c>
      <c r="F29" s="7" t="s">
        <v>35</v>
      </c>
      <c r="G29" s="16" t="s">
        <v>8</v>
      </c>
      <c r="J29" s="20" t="s">
        <v>1</v>
      </c>
      <c r="K29" s="7" t="s">
        <v>58</v>
      </c>
      <c r="L29" s="7" t="s">
        <v>60</v>
      </c>
      <c r="M29" s="7" t="s">
        <v>62</v>
      </c>
      <c r="N29" s="16" t="s">
        <v>63</v>
      </c>
      <c r="O29" s="16" t="s">
        <v>8</v>
      </c>
      <c r="S29" s="20" t="s">
        <v>1</v>
      </c>
      <c r="T29" s="7" t="s">
        <v>60</v>
      </c>
      <c r="U29" s="7" t="s">
        <v>62</v>
      </c>
      <c r="V29" s="16" t="s">
        <v>63</v>
      </c>
      <c r="W29" s="16" t="s">
        <v>8</v>
      </c>
    </row>
    <row r="30" spans="1:26">
      <c r="A30" s="22" t="s">
        <v>54</v>
      </c>
      <c r="B30" s="21">
        <f>B4*B4*1</f>
        <v>16</v>
      </c>
      <c r="C30" s="21">
        <f>$G$2</f>
        <v>11</v>
      </c>
      <c r="D30" s="21">
        <f>8*$G$1</f>
        <v>64</v>
      </c>
      <c r="E30" s="21">
        <f>2*2*$G$1</f>
        <v>32</v>
      </c>
      <c r="F30" s="21">
        <f>B4*B4*$G$1</f>
        <v>128</v>
      </c>
      <c r="G30" s="17">
        <f>B30+D30+E30+F30</f>
        <v>240</v>
      </c>
      <c r="J30" s="35" t="s">
        <v>16</v>
      </c>
      <c r="K30" s="21">
        <f>B4*B4*$G$1</f>
        <v>128</v>
      </c>
      <c r="L30" s="21">
        <f>8*$G$1</f>
        <v>64</v>
      </c>
      <c r="M30" s="21">
        <f>2*2*$G$1</f>
        <v>32</v>
      </c>
      <c r="N30" s="17">
        <f>B4*B4*$G$1</f>
        <v>128</v>
      </c>
      <c r="O30" s="17">
        <f>K30+L30+M30+N30</f>
        <v>352</v>
      </c>
      <c r="S30" s="35" t="s">
        <v>16</v>
      </c>
      <c r="T30" s="21">
        <f>4*B4*$G$1</f>
        <v>128</v>
      </c>
      <c r="U30" s="21">
        <f>1*$G$1</f>
        <v>8</v>
      </c>
      <c r="V30" s="17">
        <f>B4*B4*$G$1</f>
        <v>128</v>
      </c>
      <c r="W30" s="17">
        <f>T30+U30+V30</f>
        <v>264</v>
      </c>
    </row>
    <row r="31" spans="1:26">
      <c r="A31" s="22" t="s">
        <v>55</v>
      </c>
      <c r="B31" s="21">
        <f t="shared" ref="B31:B34" si="18">B5*B5*1</f>
        <v>64</v>
      </c>
      <c r="C31" s="21">
        <f t="shared" ref="C31:C33" si="19">$G$2</f>
        <v>11</v>
      </c>
      <c r="D31" s="21">
        <f>8*$G$1</f>
        <v>64</v>
      </c>
      <c r="E31" s="21">
        <f>2*2*$G$1</f>
        <v>32</v>
      </c>
      <c r="F31" s="21">
        <f>B5*B5*$G$1</f>
        <v>512</v>
      </c>
      <c r="G31" s="17">
        <f>B31+D31+E31+F31</f>
        <v>672</v>
      </c>
      <c r="J31" s="35" t="s">
        <v>40</v>
      </c>
      <c r="K31" s="21">
        <f>B5*B5*$G$1</f>
        <v>512</v>
      </c>
      <c r="L31" s="21">
        <f>8*$G$1</f>
        <v>64</v>
      </c>
      <c r="M31" s="21">
        <f>2*2*$G$1</f>
        <v>32</v>
      </c>
      <c r="N31" s="17">
        <f>B5*B5*$G$1</f>
        <v>512</v>
      </c>
      <c r="O31" s="17">
        <f t="shared" ref="O31:O34" si="20">K31+L31+M31+N31</f>
        <v>1120</v>
      </c>
      <c r="S31" s="35" t="s">
        <v>40</v>
      </c>
      <c r="T31" s="21">
        <f>4*B5*$G$1</f>
        <v>256</v>
      </c>
      <c r="U31" s="21">
        <f>1*$G$1</f>
        <v>8</v>
      </c>
      <c r="V31" s="17">
        <f>B5*B5*$G$1</f>
        <v>512</v>
      </c>
      <c r="W31" s="17">
        <f t="shared" ref="W31:W34" si="21">T31+U31+V31</f>
        <v>776</v>
      </c>
    </row>
    <row r="32" spans="1:26">
      <c r="A32" s="22" t="s">
        <v>2</v>
      </c>
      <c r="B32" s="21">
        <f t="shared" si="18"/>
        <v>256</v>
      </c>
      <c r="C32" s="21">
        <f t="shared" si="19"/>
        <v>11</v>
      </c>
      <c r="D32" s="21">
        <f>8*$G$1</f>
        <v>64</v>
      </c>
      <c r="E32" s="21">
        <f>2*2*$G$1</f>
        <v>32</v>
      </c>
      <c r="F32" s="21">
        <f>B6*B6*$G$1</f>
        <v>2048</v>
      </c>
      <c r="G32" s="17">
        <f>B32+D32+E32+F32</f>
        <v>2400</v>
      </c>
      <c r="J32" s="35" t="s">
        <v>2</v>
      </c>
      <c r="K32" s="21">
        <f>B6*B6*$G$1</f>
        <v>2048</v>
      </c>
      <c r="L32" s="21">
        <f>8*$G$1</f>
        <v>64</v>
      </c>
      <c r="M32" s="21">
        <f>2*2*$G$1</f>
        <v>32</v>
      </c>
      <c r="N32" s="17">
        <f>B6*B6*$G$1</f>
        <v>2048</v>
      </c>
      <c r="O32" s="17">
        <f t="shared" si="20"/>
        <v>4192</v>
      </c>
      <c r="S32" s="35" t="s">
        <v>2</v>
      </c>
      <c r="T32" s="21">
        <f>4*B6*$G$1</f>
        <v>512</v>
      </c>
      <c r="U32" s="21">
        <f>1*$G$1</f>
        <v>8</v>
      </c>
      <c r="V32" s="17">
        <f>B6*B6*$G$1</f>
        <v>2048</v>
      </c>
      <c r="W32" s="17">
        <f t="shared" si="21"/>
        <v>2568</v>
      </c>
    </row>
    <row r="33" spans="1:23">
      <c r="A33" s="22" t="s">
        <v>56</v>
      </c>
      <c r="B33" s="21">
        <f t="shared" si="18"/>
        <v>1024</v>
      </c>
      <c r="C33" s="21">
        <f t="shared" si="19"/>
        <v>11</v>
      </c>
      <c r="D33" s="21">
        <f>8*$G$1</f>
        <v>64</v>
      </c>
      <c r="E33" s="21">
        <f>2*2*$G$1</f>
        <v>32</v>
      </c>
      <c r="F33" s="21">
        <f>B7*B7*$G$1</f>
        <v>8192</v>
      </c>
      <c r="G33" s="17">
        <f>B33+D33+E33+F33</f>
        <v>9312</v>
      </c>
      <c r="J33" s="35" t="s">
        <v>41</v>
      </c>
      <c r="K33" s="21">
        <f>B7*B7*$G$1</f>
        <v>8192</v>
      </c>
      <c r="L33" s="21">
        <f>8*$G$1</f>
        <v>64</v>
      </c>
      <c r="M33" s="21">
        <f>2*2*$G$1</f>
        <v>32</v>
      </c>
      <c r="N33" s="17">
        <f>B7*B7*$G$1</f>
        <v>8192</v>
      </c>
      <c r="O33" s="17">
        <f t="shared" si="20"/>
        <v>16480</v>
      </c>
      <c r="S33" s="35" t="s">
        <v>41</v>
      </c>
      <c r="T33" s="21">
        <f>4*B7*$G$1</f>
        <v>1024</v>
      </c>
      <c r="U33" s="21">
        <f>1*$G$1</f>
        <v>8</v>
      </c>
      <c r="V33" s="17">
        <f>B7*B7*$G$1</f>
        <v>8192</v>
      </c>
      <c r="W33" s="17">
        <f t="shared" si="21"/>
        <v>9224</v>
      </c>
    </row>
    <row r="34" spans="1:23">
      <c r="A34" s="22" t="s">
        <v>57</v>
      </c>
      <c r="B34" s="21">
        <f t="shared" si="18"/>
        <v>4096</v>
      </c>
      <c r="C34" s="21">
        <v>13</v>
      </c>
      <c r="D34" s="21">
        <f>8*$G$1</f>
        <v>64</v>
      </c>
      <c r="E34" s="21">
        <f>4*2*2*$G$1</f>
        <v>128</v>
      </c>
      <c r="F34" s="21">
        <f>B8*B8*$G$1</f>
        <v>32768</v>
      </c>
      <c r="G34" s="17">
        <f>B34+D34+E34+F34</f>
        <v>37056</v>
      </c>
      <c r="J34" s="35" t="s">
        <v>39</v>
      </c>
      <c r="K34" s="21">
        <f>B8*B8*$G$1</f>
        <v>32768</v>
      </c>
      <c r="L34" s="21">
        <f>8*$G$1</f>
        <v>64</v>
      </c>
      <c r="M34" s="21">
        <f>4*2*2*$G$1</f>
        <v>128</v>
      </c>
      <c r="N34" s="17">
        <f>B8*B8*$G$1</f>
        <v>32768</v>
      </c>
      <c r="O34" s="17">
        <f t="shared" si="20"/>
        <v>65728</v>
      </c>
      <c r="S34" s="35" t="s">
        <v>39</v>
      </c>
      <c r="T34" s="21">
        <f>4*B8*$G$1</f>
        <v>2048</v>
      </c>
      <c r="U34" s="21">
        <f>4*1*$G$1</f>
        <v>32</v>
      </c>
      <c r="V34" s="17">
        <f>B8*B8*$G$1</f>
        <v>32768</v>
      </c>
      <c r="W34" s="17">
        <f t="shared" si="21"/>
        <v>34848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="70" zoomScaleNormal="70" zoomScalePageLayoutView="85" workbookViewId="0">
      <selection activeCell="W9" sqref="W9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26">
      <c r="A1" s="9" t="s">
        <v>3</v>
      </c>
      <c r="B1" s="9" t="s">
        <v>4</v>
      </c>
      <c r="D1" s="6" t="s">
        <v>11</v>
      </c>
      <c r="G1" s="6">
        <v>8</v>
      </c>
    </row>
    <row r="2" spans="1:26">
      <c r="D2" s="1" t="s">
        <v>67</v>
      </c>
      <c r="G2" s="1">
        <v>11</v>
      </c>
    </row>
    <row r="3" spans="1:26">
      <c r="A3" s="3" t="s">
        <v>1</v>
      </c>
      <c r="B3" s="3" t="s">
        <v>5</v>
      </c>
      <c r="C3" s="3" t="s">
        <v>6</v>
      </c>
    </row>
    <row r="4" spans="1:26">
      <c r="A4" s="3" t="s">
        <v>16</v>
      </c>
      <c r="B4" s="3">
        <v>4</v>
      </c>
      <c r="C4" s="3">
        <v>4</v>
      </c>
    </row>
    <row r="5" spans="1:26">
      <c r="A5" s="3" t="s">
        <v>40</v>
      </c>
      <c r="B5" s="3">
        <v>8</v>
      </c>
      <c r="C5" s="3">
        <v>8</v>
      </c>
    </row>
    <row r="6" spans="1:26">
      <c r="A6" s="3" t="s">
        <v>2</v>
      </c>
      <c r="B6" s="3">
        <v>16</v>
      </c>
      <c r="C6" s="3">
        <v>16</v>
      </c>
    </row>
    <row r="7" spans="1:26">
      <c r="A7" s="3" t="s">
        <v>41</v>
      </c>
      <c r="B7" s="3">
        <v>32</v>
      </c>
      <c r="C7" s="3">
        <v>32</v>
      </c>
    </row>
    <row r="8" spans="1:26">
      <c r="A8" s="3" t="s">
        <v>39</v>
      </c>
      <c r="B8" s="3">
        <v>64</v>
      </c>
      <c r="C8" s="3">
        <v>64</v>
      </c>
    </row>
    <row r="9" spans="1:26">
      <c r="A9" s="3"/>
      <c r="B9" s="3"/>
      <c r="C9" s="3"/>
    </row>
    <row r="10" spans="1:26">
      <c r="A10" s="23" t="s">
        <v>20</v>
      </c>
      <c r="J10" s="23" t="s">
        <v>21</v>
      </c>
      <c r="S10" s="23" t="s">
        <v>23</v>
      </c>
    </row>
    <row r="11" spans="1:26">
      <c r="A11" s="2" t="s">
        <v>0</v>
      </c>
    </row>
    <row r="12" spans="1:26">
      <c r="A12" s="7"/>
      <c r="B12" s="24" t="s">
        <v>17</v>
      </c>
      <c r="C12" s="24"/>
      <c r="D12" s="24" t="s">
        <v>25</v>
      </c>
      <c r="E12" s="26"/>
      <c r="F12" s="14" t="s">
        <v>8</v>
      </c>
      <c r="G12" s="15"/>
      <c r="J12" s="7"/>
      <c r="K12" s="24" t="s">
        <v>80</v>
      </c>
      <c r="L12" s="24" t="s">
        <v>17</v>
      </c>
      <c r="M12" s="24"/>
      <c r="N12" s="24" t="s">
        <v>25</v>
      </c>
      <c r="O12" s="26"/>
      <c r="P12" s="14" t="s">
        <v>8</v>
      </c>
      <c r="Q12" s="15"/>
      <c r="S12" s="7"/>
      <c r="T12" s="24" t="s">
        <v>24</v>
      </c>
      <c r="U12" s="25"/>
      <c r="V12" s="24" t="s">
        <v>25</v>
      </c>
      <c r="W12" s="26"/>
      <c r="X12" s="14" t="s">
        <v>8</v>
      </c>
      <c r="Y12" s="46"/>
      <c r="Z12" s="15"/>
    </row>
    <row r="13" spans="1:26">
      <c r="A13" s="36" t="s">
        <v>1</v>
      </c>
      <c r="B13" s="35" t="s">
        <v>14</v>
      </c>
      <c r="C13" s="37" t="s">
        <v>19</v>
      </c>
      <c r="D13" s="35" t="s">
        <v>14</v>
      </c>
      <c r="E13" s="35" t="s">
        <v>19</v>
      </c>
      <c r="F13" s="35" t="s">
        <v>14</v>
      </c>
      <c r="G13" s="35" t="s">
        <v>19</v>
      </c>
      <c r="J13" s="36" t="s">
        <v>1</v>
      </c>
      <c r="K13" s="35" t="s">
        <v>22</v>
      </c>
      <c r="L13" s="35" t="s">
        <v>14</v>
      </c>
      <c r="M13" s="37" t="s">
        <v>19</v>
      </c>
      <c r="N13" s="35" t="s">
        <v>14</v>
      </c>
      <c r="O13" s="35" t="s">
        <v>19</v>
      </c>
      <c r="P13" s="35" t="s">
        <v>14</v>
      </c>
      <c r="Q13" s="35" t="s">
        <v>19</v>
      </c>
      <c r="S13" s="36" t="s">
        <v>1</v>
      </c>
      <c r="T13" s="35" t="s">
        <v>7</v>
      </c>
      <c r="U13" s="35" t="s">
        <v>14</v>
      </c>
      <c r="V13" s="35" t="s">
        <v>14</v>
      </c>
      <c r="W13" s="35" t="s">
        <v>19</v>
      </c>
      <c r="X13" s="37" t="s">
        <v>7</v>
      </c>
      <c r="Y13" s="47" t="s">
        <v>14</v>
      </c>
      <c r="Z13" s="47" t="s">
        <v>19</v>
      </c>
    </row>
    <row r="14" spans="1:26">
      <c r="A14" s="35" t="s">
        <v>16</v>
      </c>
      <c r="B14" s="21">
        <f>3+B4*B4</f>
        <v>19</v>
      </c>
      <c r="C14" s="21">
        <f>3+B4*B4</f>
        <v>19</v>
      </c>
      <c r="D14" s="21">
        <f>B4*B4</f>
        <v>16</v>
      </c>
      <c r="E14" s="21">
        <f>B4*B4</f>
        <v>16</v>
      </c>
      <c r="F14" s="21">
        <f>B14+D14</f>
        <v>35</v>
      </c>
      <c r="G14" s="21">
        <f>C14+E14</f>
        <v>35</v>
      </c>
      <c r="J14" s="35" t="s">
        <v>16</v>
      </c>
      <c r="K14" s="21">
        <f>B4*B4+B4*B4</f>
        <v>32</v>
      </c>
      <c r="L14" s="21">
        <f>3+B4*B4</f>
        <v>19</v>
      </c>
      <c r="M14" s="21">
        <f>3+B4*B4</f>
        <v>19</v>
      </c>
      <c r="N14" s="21">
        <f>B4*B4</f>
        <v>16</v>
      </c>
      <c r="O14" s="21">
        <f>B4*B4</f>
        <v>16</v>
      </c>
      <c r="P14" s="21">
        <f>K14+L14+N14</f>
        <v>67</v>
      </c>
      <c r="Q14" s="21">
        <f>M14+O14</f>
        <v>35</v>
      </c>
      <c r="S14" s="35" t="s">
        <v>16</v>
      </c>
      <c r="T14" s="21">
        <f>4*B4*B4</f>
        <v>64</v>
      </c>
      <c r="U14" s="21">
        <f>4*B4*B4+IF(B4&lt;32,2*B4,0)</f>
        <v>72</v>
      </c>
      <c r="V14" s="21">
        <f>B4*B4</f>
        <v>16</v>
      </c>
      <c r="W14" s="21">
        <v>0</v>
      </c>
      <c r="X14" s="21">
        <f>T14</f>
        <v>64</v>
      </c>
      <c r="Y14" s="21">
        <f>U14+V14</f>
        <v>88</v>
      </c>
      <c r="Z14" s="21">
        <f>W14</f>
        <v>0</v>
      </c>
    </row>
    <row r="15" spans="1:26">
      <c r="A15" s="35" t="s">
        <v>40</v>
      </c>
      <c r="B15" s="21">
        <f t="shared" ref="B15:B17" si="0">3+B5*B5</f>
        <v>67</v>
      </c>
      <c r="C15" s="21">
        <f t="shared" ref="C15:C17" si="1">3+B5*B5</f>
        <v>67</v>
      </c>
      <c r="D15" s="21">
        <f t="shared" ref="D15:D17" si="2">B5*B5</f>
        <v>64</v>
      </c>
      <c r="E15" s="21">
        <f t="shared" ref="E15:E17" si="3">B5*B5</f>
        <v>64</v>
      </c>
      <c r="F15" s="21">
        <f>B15+D15</f>
        <v>131</v>
      </c>
      <c r="G15" s="21">
        <f t="shared" ref="G15:G18" si="4">C15+E15</f>
        <v>131</v>
      </c>
      <c r="J15" s="35" t="s">
        <v>40</v>
      </c>
      <c r="K15" s="21">
        <f t="shared" ref="K15:K17" si="5">B5*B5+B5*B5</f>
        <v>128</v>
      </c>
      <c r="L15" s="21">
        <f t="shared" ref="L15:L17" si="6">3+B5*B5</f>
        <v>67</v>
      </c>
      <c r="M15" s="21">
        <f t="shared" ref="M15:M17" si="7">3+B5*B5</f>
        <v>67</v>
      </c>
      <c r="N15" s="21">
        <f>B5*B5</f>
        <v>64</v>
      </c>
      <c r="O15" s="21">
        <f t="shared" ref="O15:O17" si="8">B5*B5</f>
        <v>64</v>
      </c>
      <c r="P15" s="21">
        <f>K15+L15+N15</f>
        <v>259</v>
      </c>
      <c r="Q15" s="21">
        <f t="shared" ref="Q15:Q18" si="9">M15+O15</f>
        <v>131</v>
      </c>
      <c r="S15" s="35" t="s">
        <v>40</v>
      </c>
      <c r="T15" s="21">
        <f>4*B5*B5</f>
        <v>256</v>
      </c>
      <c r="U15" s="21">
        <f>4*B5*B5+IF(B5&lt;32,2*B5,0)</f>
        <v>272</v>
      </c>
      <c r="V15" s="21">
        <f>B5*B5</f>
        <v>64</v>
      </c>
      <c r="W15" s="21">
        <v>0</v>
      </c>
      <c r="X15" s="21">
        <f t="shared" ref="X15:X18" si="10">T15</f>
        <v>256</v>
      </c>
      <c r="Y15" s="21">
        <f>U15+V15</f>
        <v>336</v>
      </c>
      <c r="Z15" s="21">
        <f>W15</f>
        <v>0</v>
      </c>
    </row>
    <row r="16" spans="1:26">
      <c r="A16" s="35" t="s">
        <v>2</v>
      </c>
      <c r="B16" s="21">
        <f t="shared" si="0"/>
        <v>259</v>
      </c>
      <c r="C16" s="21">
        <f t="shared" si="1"/>
        <v>259</v>
      </c>
      <c r="D16" s="21">
        <f t="shared" si="2"/>
        <v>256</v>
      </c>
      <c r="E16" s="21">
        <f t="shared" si="3"/>
        <v>256</v>
      </c>
      <c r="F16" s="21">
        <f>B16+D16</f>
        <v>515</v>
      </c>
      <c r="G16" s="21">
        <f t="shared" si="4"/>
        <v>515</v>
      </c>
      <c r="J16" s="35" t="s">
        <v>2</v>
      </c>
      <c r="K16" s="21">
        <f t="shared" si="5"/>
        <v>512</v>
      </c>
      <c r="L16" s="21">
        <f t="shared" si="6"/>
        <v>259</v>
      </c>
      <c r="M16" s="21">
        <f t="shared" si="7"/>
        <v>259</v>
      </c>
      <c r="N16" s="21">
        <f>B6*B6</f>
        <v>256</v>
      </c>
      <c r="O16" s="21">
        <f t="shared" si="8"/>
        <v>256</v>
      </c>
      <c r="P16" s="21">
        <f>K16+L16+N16</f>
        <v>1027</v>
      </c>
      <c r="Q16" s="21">
        <f t="shared" si="9"/>
        <v>515</v>
      </c>
      <c r="S16" s="35" t="s">
        <v>2</v>
      </c>
      <c r="T16" s="21">
        <f>4*B6*B6</f>
        <v>1024</v>
      </c>
      <c r="U16" s="21">
        <f>4*B6*B6+IF(B6&lt;32,2*B6,0)</f>
        <v>1056</v>
      </c>
      <c r="V16" s="21">
        <f>B6*B6</f>
        <v>256</v>
      </c>
      <c r="W16" s="21">
        <v>0</v>
      </c>
      <c r="X16" s="21">
        <f t="shared" si="10"/>
        <v>1024</v>
      </c>
      <c r="Y16" s="21">
        <f>U16+V16</f>
        <v>1312</v>
      </c>
      <c r="Z16" s="21">
        <f>W16</f>
        <v>0</v>
      </c>
    </row>
    <row r="17" spans="1:26">
      <c r="A17" s="35" t="s">
        <v>41</v>
      </c>
      <c r="B17" s="21">
        <f t="shared" si="0"/>
        <v>1027</v>
      </c>
      <c r="C17" s="21">
        <f t="shared" si="1"/>
        <v>1027</v>
      </c>
      <c r="D17" s="21">
        <f t="shared" si="2"/>
        <v>1024</v>
      </c>
      <c r="E17" s="21">
        <f t="shared" si="3"/>
        <v>1024</v>
      </c>
      <c r="F17" s="21">
        <f>B17+D17</f>
        <v>2051</v>
      </c>
      <c r="G17" s="21">
        <f t="shared" si="4"/>
        <v>2051</v>
      </c>
      <c r="J17" s="35" t="s">
        <v>41</v>
      </c>
      <c r="K17" s="21">
        <f t="shared" si="5"/>
        <v>2048</v>
      </c>
      <c r="L17" s="21">
        <f t="shared" si="6"/>
        <v>1027</v>
      </c>
      <c r="M17" s="21">
        <f t="shared" si="7"/>
        <v>1027</v>
      </c>
      <c r="N17" s="21">
        <f>B7*B7</f>
        <v>1024</v>
      </c>
      <c r="O17" s="21">
        <f t="shared" si="8"/>
        <v>1024</v>
      </c>
      <c r="P17" s="21">
        <f>K17+L17+N17</f>
        <v>4099</v>
      </c>
      <c r="Q17" s="21">
        <f t="shared" si="9"/>
        <v>2051</v>
      </c>
      <c r="S17" s="35" t="s">
        <v>41</v>
      </c>
      <c r="T17" s="21">
        <f>4*B7*B7</f>
        <v>4096</v>
      </c>
      <c r="U17" s="21">
        <f>4*B7*B7+IF(B7&lt;32,2*B7,0)</f>
        <v>4096</v>
      </c>
      <c r="V17" s="21">
        <f>B7*B7</f>
        <v>1024</v>
      </c>
      <c r="W17" s="21">
        <v>0</v>
      </c>
      <c r="X17" s="21">
        <f t="shared" si="10"/>
        <v>4096</v>
      </c>
      <c r="Y17" s="21">
        <f>U17+V17</f>
        <v>5120</v>
      </c>
      <c r="Z17" s="21">
        <f>W17</f>
        <v>0</v>
      </c>
    </row>
    <row r="18" spans="1:26">
      <c r="A18" s="35" t="s">
        <v>39</v>
      </c>
      <c r="B18" s="21">
        <f>4*(3+(B8/2)*(B8/2))</f>
        <v>4108</v>
      </c>
      <c r="C18" s="21">
        <f>4*(3+(B8/2)*(C8/2))</f>
        <v>4108</v>
      </c>
      <c r="D18" s="21">
        <f>4*(B8/2)*(B8/2)</f>
        <v>4096</v>
      </c>
      <c r="E18" s="21">
        <f>4*(B8/2)*(B8/2)</f>
        <v>4096</v>
      </c>
      <c r="F18" s="21">
        <f>B18+D18</f>
        <v>8204</v>
      </c>
      <c r="G18" s="21">
        <f t="shared" si="4"/>
        <v>8204</v>
      </c>
      <c r="J18" s="35" t="s">
        <v>39</v>
      </c>
      <c r="K18" s="21">
        <f>4*((B8/2)*(B8/2)+(B8/2)*(B8/2))</f>
        <v>8192</v>
      </c>
      <c r="L18" s="21">
        <f>4*(3+(B8/2)*(B8/2))</f>
        <v>4108</v>
      </c>
      <c r="M18" s="21">
        <f>4*(3+(B8/2)*(C8/2))</f>
        <v>4108</v>
      </c>
      <c r="N18" s="21">
        <f>4*(B8/2)*(B8/2)</f>
        <v>4096</v>
      </c>
      <c r="O18" s="21">
        <f>4*(B8/2)*(B8/2)</f>
        <v>4096</v>
      </c>
      <c r="P18" s="21">
        <f>K18+L18+N18</f>
        <v>16396</v>
      </c>
      <c r="Q18" s="21">
        <f t="shared" si="9"/>
        <v>8204</v>
      </c>
      <c r="S18" s="35" t="s">
        <v>39</v>
      </c>
      <c r="T18" s="21">
        <f>4*(4*(B8/2)*(B8/2))</f>
        <v>16384</v>
      </c>
      <c r="U18" s="21">
        <f>4*(4*(B8/2)*(B8/2))+IF(B8&lt;32,2*(4*(B8/2)*(B8/2)),0)</f>
        <v>16384</v>
      </c>
      <c r="V18" s="21">
        <f>(4*(B8/2)*(B8/2))</f>
        <v>4096</v>
      </c>
      <c r="W18" s="21">
        <v>0</v>
      </c>
      <c r="X18" s="21">
        <f t="shared" si="10"/>
        <v>16384</v>
      </c>
      <c r="Y18" s="21">
        <f>U18+V18</f>
        <v>20480</v>
      </c>
      <c r="Z18" s="21">
        <f>W18</f>
        <v>0</v>
      </c>
    </row>
    <row r="19" spans="1:26" ht="15" customHeight="1"/>
    <row r="20" spans="1:26">
      <c r="A20" s="2" t="s">
        <v>12</v>
      </c>
    </row>
    <row r="21" spans="1:26">
      <c r="A21" s="20" t="s">
        <v>1</v>
      </c>
      <c r="B21" s="7" t="s">
        <v>31</v>
      </c>
      <c r="C21" s="7" t="s">
        <v>66</v>
      </c>
      <c r="D21" s="7" t="s">
        <v>32</v>
      </c>
      <c r="E21" s="7" t="s">
        <v>33</v>
      </c>
      <c r="F21" s="7" t="s">
        <v>34</v>
      </c>
      <c r="G21" s="7" t="s">
        <v>35</v>
      </c>
      <c r="H21" s="16" t="s">
        <v>8</v>
      </c>
      <c r="J21" s="20" t="s">
        <v>1</v>
      </c>
      <c r="K21" s="7" t="s">
        <v>58</v>
      </c>
      <c r="L21" s="7" t="s">
        <v>59</v>
      </c>
      <c r="M21" s="7" t="s">
        <v>60</v>
      </c>
      <c r="N21" s="7" t="s">
        <v>61</v>
      </c>
      <c r="O21" s="7" t="s">
        <v>62</v>
      </c>
      <c r="P21" s="16" t="s">
        <v>63</v>
      </c>
      <c r="Q21" s="16" t="s">
        <v>8</v>
      </c>
      <c r="S21" s="20" t="s">
        <v>1</v>
      </c>
      <c r="T21" s="7" t="s">
        <v>60</v>
      </c>
      <c r="U21" s="7" t="s">
        <v>61</v>
      </c>
      <c r="V21" s="7" t="s">
        <v>62</v>
      </c>
      <c r="W21" s="16" t="s">
        <v>63</v>
      </c>
      <c r="X21" s="16" t="s">
        <v>8</v>
      </c>
    </row>
    <row r="22" spans="1:26">
      <c r="A22" s="35" t="s">
        <v>16</v>
      </c>
      <c r="B22" s="21">
        <f>B4*B4*1</f>
        <v>16</v>
      </c>
      <c r="C22" s="21">
        <f>$G$2</f>
        <v>11</v>
      </c>
      <c r="D22" s="21">
        <f>8*$G$1</f>
        <v>64</v>
      </c>
      <c r="E22" s="21">
        <f>2*$G$1</f>
        <v>16</v>
      </c>
      <c r="F22" s="21">
        <f>2*2*$G$1</f>
        <v>32</v>
      </c>
      <c r="G22" s="21">
        <f>B4*B4*$G$1</f>
        <v>128</v>
      </c>
      <c r="H22" s="17">
        <f>B22+D22+E22+F22+G22</f>
        <v>256</v>
      </c>
      <c r="J22" s="35" t="s">
        <v>16</v>
      </c>
      <c r="K22" s="21">
        <f>B4*B4*$G$1</f>
        <v>128</v>
      </c>
      <c r="L22" s="21">
        <f>B4*B4*1</f>
        <v>16</v>
      </c>
      <c r="M22" s="21">
        <f>8*$G$1</f>
        <v>64</v>
      </c>
      <c r="N22" s="21">
        <f>2*$G$1</f>
        <v>16</v>
      </c>
      <c r="O22" s="21">
        <f>2*2*$G$1</f>
        <v>32</v>
      </c>
      <c r="P22" s="17">
        <f>B4*B4*$G$1</f>
        <v>128</v>
      </c>
      <c r="Q22" s="17">
        <f>K22+L22+M22+N22+O22+P22</f>
        <v>384</v>
      </c>
      <c r="S22" s="35" t="s">
        <v>16</v>
      </c>
      <c r="T22" s="21">
        <f>4*B4*$G$1</f>
        <v>128</v>
      </c>
      <c r="U22" s="21">
        <f t="shared" ref="U22:V26" si="11">1*$G$1</f>
        <v>8</v>
      </c>
      <c r="V22" s="21">
        <f t="shared" si="11"/>
        <v>8</v>
      </c>
      <c r="W22" s="17">
        <f>B4*B4*$G$1</f>
        <v>128</v>
      </c>
      <c r="X22" s="17">
        <f>T22+U22+V22+W22</f>
        <v>272</v>
      </c>
      <c r="Y22" s="45"/>
    </row>
    <row r="23" spans="1:26">
      <c r="A23" s="35" t="s">
        <v>40</v>
      </c>
      <c r="B23" s="21">
        <f t="shared" ref="B23:B26" si="12">B5*B5*1</f>
        <v>64</v>
      </c>
      <c r="C23" s="21">
        <f t="shared" ref="C23:C25" si="13">$G$2</f>
        <v>11</v>
      </c>
      <c r="D23" s="21">
        <f>8*$G$1</f>
        <v>64</v>
      </c>
      <c r="E23" s="21">
        <f>2*$G$1</f>
        <v>16</v>
      </c>
      <c r="F23" s="21">
        <f>2*2*$G$1</f>
        <v>32</v>
      </c>
      <c r="G23" s="21">
        <f>B5*B5*$G$1</f>
        <v>512</v>
      </c>
      <c r="H23" s="17">
        <f>B23+D23+E23+F23+G23</f>
        <v>688</v>
      </c>
      <c r="J23" s="35" t="s">
        <v>40</v>
      </c>
      <c r="K23" s="21">
        <f>B5*B5*$G$1</f>
        <v>512</v>
      </c>
      <c r="L23" s="21">
        <f>B5*B5*1</f>
        <v>64</v>
      </c>
      <c r="M23" s="21">
        <f>8*$G$1</f>
        <v>64</v>
      </c>
      <c r="N23" s="21">
        <f>2*$G$1</f>
        <v>16</v>
      </c>
      <c r="O23" s="21">
        <f>2*2*$G$1</f>
        <v>32</v>
      </c>
      <c r="P23" s="17">
        <f>B5*B5*$G$1</f>
        <v>512</v>
      </c>
      <c r="Q23" s="17">
        <f t="shared" ref="Q23:Q26" si="14">K23+L23+M23+N23+O23+P23</f>
        <v>1200</v>
      </c>
      <c r="S23" s="35" t="s">
        <v>40</v>
      </c>
      <c r="T23" s="21">
        <f>4*B5*$G$1</f>
        <v>256</v>
      </c>
      <c r="U23" s="21">
        <f t="shared" si="11"/>
        <v>8</v>
      </c>
      <c r="V23" s="21">
        <f t="shared" si="11"/>
        <v>8</v>
      </c>
      <c r="W23" s="17">
        <f>B5*B5*$G$1</f>
        <v>512</v>
      </c>
      <c r="X23" s="17">
        <f t="shared" ref="X23:X26" si="15">T23+U23+V23+W23</f>
        <v>784</v>
      </c>
      <c r="Y23" s="45"/>
    </row>
    <row r="24" spans="1:26">
      <c r="A24" s="35" t="s">
        <v>2</v>
      </c>
      <c r="B24" s="21">
        <f t="shared" si="12"/>
        <v>256</v>
      </c>
      <c r="C24" s="21">
        <f t="shared" si="13"/>
        <v>11</v>
      </c>
      <c r="D24" s="21">
        <f>8*$G$1</f>
        <v>64</v>
      </c>
      <c r="E24" s="21">
        <f>2*$G$1</f>
        <v>16</v>
      </c>
      <c r="F24" s="21">
        <f>2*2*$G$1</f>
        <v>32</v>
      </c>
      <c r="G24" s="21">
        <f>B6*B6*$G$1</f>
        <v>2048</v>
      </c>
      <c r="H24" s="17">
        <f>B24+D24+E24+F24+G24</f>
        <v>2416</v>
      </c>
      <c r="J24" s="35" t="s">
        <v>2</v>
      </c>
      <c r="K24" s="21">
        <f>B6*B6*$G$1</f>
        <v>2048</v>
      </c>
      <c r="L24" s="21">
        <f>B6*B6*1</f>
        <v>256</v>
      </c>
      <c r="M24" s="21">
        <f>8*$G$1</f>
        <v>64</v>
      </c>
      <c r="N24" s="21">
        <f>2*$G$1</f>
        <v>16</v>
      </c>
      <c r="O24" s="21">
        <f>2*2*$G$1</f>
        <v>32</v>
      </c>
      <c r="P24" s="17">
        <f>B6*B6*$G$1</f>
        <v>2048</v>
      </c>
      <c r="Q24" s="17">
        <f t="shared" si="14"/>
        <v>4464</v>
      </c>
      <c r="S24" s="35" t="s">
        <v>2</v>
      </c>
      <c r="T24" s="21">
        <f>4*B6*$G$1</f>
        <v>512</v>
      </c>
      <c r="U24" s="21">
        <f t="shared" si="11"/>
        <v>8</v>
      </c>
      <c r="V24" s="21">
        <f t="shared" si="11"/>
        <v>8</v>
      </c>
      <c r="W24" s="17">
        <f>B6*B6*$G$1</f>
        <v>2048</v>
      </c>
      <c r="X24" s="17">
        <f t="shared" si="15"/>
        <v>2576</v>
      </c>
      <c r="Y24" s="45"/>
    </row>
    <row r="25" spans="1:26">
      <c r="A25" s="35" t="s">
        <v>41</v>
      </c>
      <c r="B25" s="21">
        <f t="shared" si="12"/>
        <v>1024</v>
      </c>
      <c r="C25" s="21">
        <f t="shared" si="13"/>
        <v>11</v>
      </c>
      <c r="D25" s="21">
        <f>8*$G$1</f>
        <v>64</v>
      </c>
      <c r="E25" s="21">
        <f>2*$G$1</f>
        <v>16</v>
      </c>
      <c r="F25" s="21">
        <f>2*2*$G$1</f>
        <v>32</v>
      </c>
      <c r="G25" s="21">
        <f>B7*B7*$G$1</f>
        <v>8192</v>
      </c>
      <c r="H25" s="17">
        <f>B25+D25+E25+F25+G25</f>
        <v>9328</v>
      </c>
      <c r="J25" s="35" t="s">
        <v>41</v>
      </c>
      <c r="K25" s="21">
        <f>B7*B7*$G$1</f>
        <v>8192</v>
      </c>
      <c r="L25" s="21">
        <f>B7*B7*1</f>
        <v>1024</v>
      </c>
      <c r="M25" s="21">
        <f>8*$G$1</f>
        <v>64</v>
      </c>
      <c r="N25" s="21">
        <f>2*$G$1</f>
        <v>16</v>
      </c>
      <c r="O25" s="21">
        <f>2*2*$G$1</f>
        <v>32</v>
      </c>
      <c r="P25" s="17">
        <f>B7*B7*$G$1</f>
        <v>8192</v>
      </c>
      <c r="Q25" s="17">
        <f t="shared" si="14"/>
        <v>17520</v>
      </c>
      <c r="S25" s="35" t="s">
        <v>41</v>
      </c>
      <c r="T25" s="21">
        <f>4*B7*$G$1</f>
        <v>1024</v>
      </c>
      <c r="U25" s="21">
        <f t="shared" si="11"/>
        <v>8</v>
      </c>
      <c r="V25" s="21">
        <f t="shared" si="11"/>
        <v>8</v>
      </c>
      <c r="W25" s="17">
        <f>B7*B7*$G$1</f>
        <v>8192</v>
      </c>
      <c r="X25" s="17">
        <f t="shared" si="15"/>
        <v>9232</v>
      </c>
      <c r="Y25" s="45"/>
    </row>
    <row r="26" spans="1:26">
      <c r="A26" s="35" t="s">
        <v>39</v>
      </c>
      <c r="B26" s="21">
        <f t="shared" si="12"/>
        <v>4096</v>
      </c>
      <c r="C26" s="21">
        <v>13</v>
      </c>
      <c r="D26" s="21">
        <f>8*$G$1</f>
        <v>64</v>
      </c>
      <c r="E26" s="21">
        <f>2*$G$1</f>
        <v>16</v>
      </c>
      <c r="F26" s="21">
        <f>2*2*$G$1</f>
        <v>32</v>
      </c>
      <c r="G26" s="21">
        <f>B8*B8*$G$1</f>
        <v>32768</v>
      </c>
      <c r="H26" s="17">
        <f>B26+D26+E26+F26+G26</f>
        <v>36976</v>
      </c>
      <c r="J26" s="35" t="s">
        <v>39</v>
      </c>
      <c r="K26" s="21">
        <f>B8*B8*$G$1</f>
        <v>32768</v>
      </c>
      <c r="L26" s="21">
        <f>B8*B8*1</f>
        <v>4096</v>
      </c>
      <c r="M26" s="21">
        <f>8*$G$1</f>
        <v>64</v>
      </c>
      <c r="N26" s="21">
        <f>2*$G$1</f>
        <v>16</v>
      </c>
      <c r="O26" s="21">
        <f>2*2*$G$1</f>
        <v>32</v>
      </c>
      <c r="P26" s="17">
        <f>B8*B8*$G$1</f>
        <v>32768</v>
      </c>
      <c r="Q26" s="17">
        <f t="shared" si="14"/>
        <v>69744</v>
      </c>
      <c r="S26" s="35" t="s">
        <v>39</v>
      </c>
      <c r="T26" s="21">
        <f>3*B8*$G$1</f>
        <v>1536</v>
      </c>
      <c r="U26" s="21">
        <f t="shared" si="11"/>
        <v>8</v>
      </c>
      <c r="V26" s="21">
        <f t="shared" si="11"/>
        <v>8</v>
      </c>
      <c r="W26" s="17">
        <f>B8*B8*$G$1</f>
        <v>32768</v>
      </c>
      <c r="X26" s="17">
        <f t="shared" si="15"/>
        <v>34320</v>
      </c>
      <c r="Y26" s="45"/>
    </row>
    <row r="28" spans="1:26">
      <c r="A28" s="2" t="s">
        <v>15</v>
      </c>
    </row>
    <row r="29" spans="1:26">
      <c r="A29" s="20" t="s">
        <v>1</v>
      </c>
      <c r="B29" s="7" t="s">
        <v>31</v>
      </c>
      <c r="C29" s="7" t="s">
        <v>66</v>
      </c>
      <c r="D29" s="7" t="s">
        <v>32</v>
      </c>
      <c r="E29" s="7" t="s">
        <v>34</v>
      </c>
      <c r="F29" s="7" t="s">
        <v>35</v>
      </c>
      <c r="G29" s="16" t="s">
        <v>8</v>
      </c>
      <c r="J29" s="20" t="s">
        <v>1</v>
      </c>
      <c r="K29" s="7" t="s">
        <v>58</v>
      </c>
      <c r="L29" s="7" t="s">
        <v>60</v>
      </c>
      <c r="M29" s="7" t="s">
        <v>62</v>
      </c>
      <c r="N29" s="16" t="s">
        <v>63</v>
      </c>
      <c r="O29" s="16" t="s">
        <v>8</v>
      </c>
      <c r="S29" s="20" t="s">
        <v>1</v>
      </c>
      <c r="T29" s="7" t="s">
        <v>60</v>
      </c>
      <c r="U29" s="7" t="s">
        <v>62</v>
      </c>
      <c r="V29" s="16" t="s">
        <v>63</v>
      </c>
      <c r="W29" s="16" t="s">
        <v>8</v>
      </c>
    </row>
    <row r="30" spans="1:26">
      <c r="A30" s="35" t="s">
        <v>16</v>
      </c>
      <c r="B30" s="21">
        <f>B4*B4*1</f>
        <v>16</v>
      </c>
      <c r="C30" s="21">
        <f>$G$2</f>
        <v>11</v>
      </c>
      <c r="D30" s="21">
        <f>8*$G$1</f>
        <v>64</v>
      </c>
      <c r="E30" s="21">
        <f>2*$G$1</f>
        <v>16</v>
      </c>
      <c r="F30" s="21">
        <f>B4*B4*$G$1</f>
        <v>128</v>
      </c>
      <c r="G30" s="17">
        <f>B30+D30+E30+F30</f>
        <v>224</v>
      </c>
      <c r="J30" s="35" t="s">
        <v>16</v>
      </c>
      <c r="K30" s="21">
        <f>B4*B4*$G$1</f>
        <v>128</v>
      </c>
      <c r="L30" s="21">
        <f>8*$G$1</f>
        <v>64</v>
      </c>
      <c r="M30" s="21">
        <f>2*$G$1</f>
        <v>16</v>
      </c>
      <c r="N30" s="17">
        <f>B4*B4*$G$1</f>
        <v>128</v>
      </c>
      <c r="O30" s="17">
        <f>K30+L30+M30+N30</f>
        <v>336</v>
      </c>
      <c r="S30" s="35" t="s">
        <v>16</v>
      </c>
      <c r="T30" s="21">
        <f>4*B4*$G$1</f>
        <v>128</v>
      </c>
      <c r="U30" s="21">
        <f>1*$G$1</f>
        <v>8</v>
      </c>
      <c r="V30" s="17">
        <f>B4*B4*$G$1</f>
        <v>128</v>
      </c>
      <c r="W30" s="17">
        <f>T30+U30+V30</f>
        <v>264</v>
      </c>
    </row>
    <row r="31" spans="1:26">
      <c r="A31" s="35" t="s">
        <v>40</v>
      </c>
      <c r="B31" s="21">
        <f t="shared" ref="B31:B34" si="16">B5*B5*1</f>
        <v>64</v>
      </c>
      <c r="C31" s="21">
        <f t="shared" ref="C31:C33" si="17">$G$2</f>
        <v>11</v>
      </c>
      <c r="D31" s="21">
        <f>8*$G$1</f>
        <v>64</v>
      </c>
      <c r="E31" s="21">
        <f>2*$G$1</f>
        <v>16</v>
      </c>
      <c r="F31" s="21">
        <f>B5*B5*$G$1</f>
        <v>512</v>
      </c>
      <c r="G31" s="17">
        <f>B31+D31+E31+F31</f>
        <v>656</v>
      </c>
      <c r="J31" s="35" t="s">
        <v>40</v>
      </c>
      <c r="K31" s="21">
        <f>B5*B5*$G$1</f>
        <v>512</v>
      </c>
      <c r="L31" s="21">
        <f>8*$G$1</f>
        <v>64</v>
      </c>
      <c r="M31" s="21">
        <f>2*$G$1</f>
        <v>16</v>
      </c>
      <c r="N31" s="17">
        <f>B5*B5*$G$1</f>
        <v>512</v>
      </c>
      <c r="O31" s="17">
        <f t="shared" ref="O31:O34" si="18">K31+L31+M31+N31</f>
        <v>1104</v>
      </c>
      <c r="S31" s="35" t="s">
        <v>40</v>
      </c>
      <c r="T31" s="21">
        <f>4*B5*$G$1</f>
        <v>256</v>
      </c>
      <c r="U31" s="21">
        <f>1*$G$1</f>
        <v>8</v>
      </c>
      <c r="V31" s="17">
        <f>B5*B5*$G$1</f>
        <v>512</v>
      </c>
      <c r="W31" s="17">
        <f t="shared" ref="W31:W34" si="19">T31+U31+V31</f>
        <v>776</v>
      </c>
    </row>
    <row r="32" spans="1:26">
      <c r="A32" s="35" t="s">
        <v>2</v>
      </c>
      <c r="B32" s="21">
        <f t="shared" si="16"/>
        <v>256</v>
      </c>
      <c r="C32" s="21">
        <f t="shared" si="17"/>
        <v>11</v>
      </c>
      <c r="D32" s="21">
        <f>8*$G$1</f>
        <v>64</v>
      </c>
      <c r="E32" s="21">
        <f>2*$G$1</f>
        <v>16</v>
      </c>
      <c r="F32" s="21">
        <f>B6*B6*$G$1</f>
        <v>2048</v>
      </c>
      <c r="G32" s="17">
        <f>B32+D32+E32+F32</f>
        <v>2384</v>
      </c>
      <c r="J32" s="35" t="s">
        <v>2</v>
      </c>
      <c r="K32" s="21">
        <f>B6*B6*$G$1</f>
        <v>2048</v>
      </c>
      <c r="L32" s="21">
        <f>8*$G$1</f>
        <v>64</v>
      </c>
      <c r="M32" s="21">
        <f>2*$G$1</f>
        <v>16</v>
      </c>
      <c r="N32" s="17">
        <f>B6*B6*$G$1</f>
        <v>2048</v>
      </c>
      <c r="O32" s="17">
        <f t="shared" si="18"/>
        <v>4176</v>
      </c>
      <c r="S32" s="35" t="s">
        <v>2</v>
      </c>
      <c r="T32" s="21">
        <f>4*B6*$G$1</f>
        <v>512</v>
      </c>
      <c r="U32" s="21">
        <f>1*$G$1</f>
        <v>8</v>
      </c>
      <c r="V32" s="17">
        <f>B6*B6*$G$1</f>
        <v>2048</v>
      </c>
      <c r="W32" s="17">
        <f t="shared" si="19"/>
        <v>2568</v>
      </c>
    </row>
    <row r="33" spans="1:23">
      <c r="A33" s="35" t="s">
        <v>41</v>
      </c>
      <c r="B33" s="21">
        <f t="shared" si="16"/>
        <v>1024</v>
      </c>
      <c r="C33" s="21">
        <f t="shared" si="17"/>
        <v>11</v>
      </c>
      <c r="D33" s="21">
        <f>8*$G$1</f>
        <v>64</v>
      </c>
      <c r="E33" s="21">
        <f>2*$G$1</f>
        <v>16</v>
      </c>
      <c r="F33" s="21">
        <f>B7*B7*$G$1</f>
        <v>8192</v>
      </c>
      <c r="G33" s="17">
        <f>B33+D33+E33+F33</f>
        <v>9296</v>
      </c>
      <c r="J33" s="35" t="s">
        <v>41</v>
      </c>
      <c r="K33" s="21">
        <f>B7*B7*$G$1</f>
        <v>8192</v>
      </c>
      <c r="L33" s="21">
        <f>8*$G$1</f>
        <v>64</v>
      </c>
      <c r="M33" s="21">
        <f>2*$G$1</f>
        <v>16</v>
      </c>
      <c r="N33" s="17">
        <f>B7*B7*$G$1</f>
        <v>8192</v>
      </c>
      <c r="O33" s="17">
        <f t="shared" si="18"/>
        <v>16464</v>
      </c>
      <c r="S33" s="35" t="s">
        <v>41</v>
      </c>
      <c r="T33" s="21">
        <f>4*B7*$G$1</f>
        <v>1024</v>
      </c>
      <c r="U33" s="21">
        <f>1*$G$1</f>
        <v>8</v>
      </c>
      <c r="V33" s="17">
        <f>B7*B7*$G$1</f>
        <v>8192</v>
      </c>
      <c r="W33" s="17">
        <f t="shared" si="19"/>
        <v>9224</v>
      </c>
    </row>
    <row r="34" spans="1:23">
      <c r="A34" s="35" t="s">
        <v>39</v>
      </c>
      <c r="B34" s="21">
        <f t="shared" si="16"/>
        <v>4096</v>
      </c>
      <c r="C34" s="21">
        <v>13</v>
      </c>
      <c r="D34" s="21">
        <f>8*$G$1</f>
        <v>64</v>
      </c>
      <c r="E34" s="21">
        <f>2*$G$1</f>
        <v>16</v>
      </c>
      <c r="F34" s="21">
        <f>B8*B8*$G$1</f>
        <v>32768</v>
      </c>
      <c r="G34" s="17">
        <f>B34+D34+E34+F34</f>
        <v>36944</v>
      </c>
      <c r="J34" s="35" t="s">
        <v>39</v>
      </c>
      <c r="K34" s="21">
        <f>B8*B8*$G$1</f>
        <v>32768</v>
      </c>
      <c r="L34" s="21">
        <f>8*$G$1</f>
        <v>64</v>
      </c>
      <c r="M34" s="21">
        <f>2*$G$1</f>
        <v>16</v>
      </c>
      <c r="N34" s="17">
        <f>B8*B8*$G$1</f>
        <v>32768</v>
      </c>
      <c r="O34" s="17">
        <f t="shared" si="18"/>
        <v>65616</v>
      </c>
      <c r="S34" s="35" t="s">
        <v>39</v>
      </c>
      <c r="T34" s="21">
        <f>4*B8*$G$1</f>
        <v>2048</v>
      </c>
      <c r="U34" s="21">
        <f>1*$G$1</f>
        <v>8</v>
      </c>
      <c r="V34" s="17">
        <f>B8*B8*$G$1</f>
        <v>32768</v>
      </c>
      <c r="W34" s="17">
        <f t="shared" si="19"/>
        <v>34824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70" zoomScaleNormal="70" zoomScalePageLayoutView="85" workbookViewId="0">
      <selection activeCell="D1" sqref="D1:G1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19">
      <c r="A1" s="9" t="s">
        <v>3</v>
      </c>
      <c r="B1" s="9" t="s">
        <v>4</v>
      </c>
      <c r="D1" s="6" t="s">
        <v>11</v>
      </c>
      <c r="G1" s="6">
        <v>8</v>
      </c>
    </row>
    <row r="2" spans="1:19">
      <c r="D2" s="1" t="s">
        <v>67</v>
      </c>
      <c r="G2" s="1">
        <v>11</v>
      </c>
    </row>
    <row r="3" spans="1:19">
      <c r="A3" s="3" t="s">
        <v>1</v>
      </c>
      <c r="B3" s="3" t="s">
        <v>5</v>
      </c>
      <c r="C3" s="3" t="s">
        <v>6</v>
      </c>
    </row>
    <row r="4" spans="1:19">
      <c r="A4" s="3" t="s">
        <v>16</v>
      </c>
      <c r="B4" s="3">
        <v>4</v>
      </c>
      <c r="C4" s="3">
        <v>4</v>
      </c>
    </row>
    <row r="5" spans="1:19">
      <c r="A5" s="3" t="s">
        <v>40</v>
      </c>
      <c r="B5" s="3">
        <v>8</v>
      </c>
      <c r="C5" s="3">
        <v>8</v>
      </c>
    </row>
    <row r="6" spans="1:19">
      <c r="A6" s="3" t="s">
        <v>2</v>
      </c>
      <c r="B6" s="3">
        <v>16</v>
      </c>
      <c r="C6" s="3">
        <v>16</v>
      </c>
    </row>
    <row r="7" spans="1:19">
      <c r="A7" s="3" t="s">
        <v>41</v>
      </c>
      <c r="B7" s="3">
        <v>32</v>
      </c>
      <c r="C7" s="3">
        <v>32</v>
      </c>
    </row>
    <row r="8" spans="1:19">
      <c r="A8" s="3" t="s">
        <v>39</v>
      </c>
      <c r="B8" s="3">
        <v>64</v>
      </c>
      <c r="C8" s="3">
        <v>64</v>
      </c>
    </row>
    <row r="9" spans="1:19">
      <c r="A9" s="3"/>
      <c r="B9" s="3"/>
      <c r="C9" s="3"/>
    </row>
    <row r="10" spans="1:19">
      <c r="A10" s="23" t="s">
        <v>20</v>
      </c>
      <c r="I10" s="23" t="s">
        <v>21</v>
      </c>
      <c r="S10" s="23"/>
    </row>
    <row r="11" spans="1:19">
      <c r="A11" s="2" t="s">
        <v>0</v>
      </c>
    </row>
    <row r="12" spans="1:19">
      <c r="A12" s="7"/>
      <c r="B12" s="24" t="s">
        <v>17</v>
      </c>
      <c r="C12" s="24"/>
      <c r="D12" s="24" t="s">
        <v>65</v>
      </c>
      <c r="E12" s="26"/>
      <c r="F12" s="14" t="s">
        <v>8</v>
      </c>
      <c r="G12" s="15"/>
      <c r="I12" s="7"/>
      <c r="J12" s="24" t="s">
        <v>80</v>
      </c>
      <c r="K12" s="24" t="s">
        <v>17</v>
      </c>
      <c r="L12" s="24"/>
      <c r="M12" s="24" t="s">
        <v>65</v>
      </c>
      <c r="N12" s="26"/>
      <c r="O12" s="14" t="s">
        <v>8</v>
      </c>
      <c r="P12" s="15"/>
    </row>
    <row r="13" spans="1:19">
      <c r="A13" s="36" t="s">
        <v>1</v>
      </c>
      <c r="B13" s="35" t="s">
        <v>14</v>
      </c>
      <c r="C13" s="37" t="s">
        <v>19</v>
      </c>
      <c r="D13" s="35" t="s">
        <v>14</v>
      </c>
      <c r="E13" s="35" t="s">
        <v>19</v>
      </c>
      <c r="F13" s="35" t="s">
        <v>14</v>
      </c>
      <c r="G13" s="35" t="s">
        <v>19</v>
      </c>
      <c r="I13" s="36" t="s">
        <v>1</v>
      </c>
      <c r="J13" s="35" t="s">
        <v>22</v>
      </c>
      <c r="K13" s="35" t="s">
        <v>14</v>
      </c>
      <c r="L13" s="37" t="s">
        <v>19</v>
      </c>
      <c r="M13" s="35" t="s">
        <v>14</v>
      </c>
      <c r="N13" s="35" t="s">
        <v>19</v>
      </c>
      <c r="O13" s="35" t="s">
        <v>14</v>
      </c>
      <c r="P13" s="35" t="s">
        <v>19</v>
      </c>
    </row>
    <row r="14" spans="1:19">
      <c r="A14" s="35" t="s">
        <v>16</v>
      </c>
      <c r="B14" s="21">
        <f>3+B4*B4</f>
        <v>19</v>
      </c>
      <c r="C14" s="21">
        <f>3+3*B4*B4</f>
        <v>51</v>
      </c>
      <c r="D14" s="21">
        <f>B4*B4</f>
        <v>16</v>
      </c>
      <c r="E14" s="21">
        <f>2*B4*B4</f>
        <v>32</v>
      </c>
      <c r="F14" s="21">
        <f>B14+D14</f>
        <v>35</v>
      </c>
      <c r="G14" s="21">
        <f>C14+E14</f>
        <v>83</v>
      </c>
      <c r="I14" s="35" t="s">
        <v>16</v>
      </c>
      <c r="J14" s="21">
        <f>B4*B4+B4*B4</f>
        <v>32</v>
      </c>
      <c r="K14" s="21">
        <f>3+B4*B4</f>
        <v>19</v>
      </c>
      <c r="L14" s="21">
        <f>3+3*B4*B4</f>
        <v>51</v>
      </c>
      <c r="M14" s="21">
        <f>B4*B4</f>
        <v>16</v>
      </c>
      <c r="N14" s="21">
        <f>2*B4*B4</f>
        <v>32</v>
      </c>
      <c r="O14" s="21">
        <f>J14+K14+M14</f>
        <v>67</v>
      </c>
      <c r="P14" s="21">
        <f>L14+N14</f>
        <v>83</v>
      </c>
    </row>
    <row r="15" spans="1:19">
      <c r="A15" s="35" t="s">
        <v>40</v>
      </c>
      <c r="B15" s="21">
        <f t="shared" ref="B15:B17" si="0">3+B5*B5</f>
        <v>67</v>
      </c>
      <c r="C15" s="21">
        <f t="shared" ref="C15:C17" si="1">3+3*B5*B5</f>
        <v>195</v>
      </c>
      <c r="D15" s="21">
        <f t="shared" ref="D15:D17" si="2">B5*B5</f>
        <v>64</v>
      </c>
      <c r="E15" s="21">
        <f t="shared" ref="E15:E17" si="3">2*B5*B5</f>
        <v>128</v>
      </c>
      <c r="F15" s="21">
        <f>B15+D15</f>
        <v>131</v>
      </c>
      <c r="G15" s="21">
        <f t="shared" ref="G15:G18" si="4">C15+E15</f>
        <v>323</v>
      </c>
      <c r="I15" s="35" t="s">
        <v>40</v>
      </c>
      <c r="J15" s="21">
        <f t="shared" ref="J15:J17" si="5">B5*B5+B5*B5</f>
        <v>128</v>
      </c>
      <c r="K15" s="21">
        <f t="shared" ref="K15:K17" si="6">3+B5*B5</f>
        <v>67</v>
      </c>
      <c r="L15" s="21">
        <f t="shared" ref="L15:L17" si="7">3+3*B5*B5</f>
        <v>195</v>
      </c>
      <c r="M15" s="21">
        <f t="shared" ref="M15:M17" si="8">B5*B5</f>
        <v>64</v>
      </c>
      <c r="N15" s="21">
        <f t="shared" ref="N15:N17" si="9">2*B5*B5</f>
        <v>128</v>
      </c>
      <c r="O15" s="21">
        <f>J15+K15+M15</f>
        <v>259</v>
      </c>
      <c r="P15" s="21">
        <f t="shared" ref="P15:P18" si="10">L15+N15</f>
        <v>323</v>
      </c>
    </row>
    <row r="16" spans="1:19">
      <c r="A16" s="35" t="s">
        <v>2</v>
      </c>
      <c r="B16" s="21">
        <f t="shared" si="0"/>
        <v>259</v>
      </c>
      <c r="C16" s="21">
        <f t="shared" si="1"/>
        <v>771</v>
      </c>
      <c r="D16" s="21">
        <f t="shared" si="2"/>
        <v>256</v>
      </c>
      <c r="E16" s="21">
        <f t="shared" si="3"/>
        <v>512</v>
      </c>
      <c r="F16" s="21">
        <f>B16+D16</f>
        <v>515</v>
      </c>
      <c r="G16" s="21">
        <f t="shared" si="4"/>
        <v>1283</v>
      </c>
      <c r="I16" s="35" t="s">
        <v>2</v>
      </c>
      <c r="J16" s="21">
        <f t="shared" si="5"/>
        <v>512</v>
      </c>
      <c r="K16" s="21">
        <f t="shared" si="6"/>
        <v>259</v>
      </c>
      <c r="L16" s="21">
        <f t="shared" si="7"/>
        <v>771</v>
      </c>
      <c r="M16" s="21">
        <f t="shared" si="8"/>
        <v>256</v>
      </c>
      <c r="N16" s="21">
        <f t="shared" si="9"/>
        <v>512</v>
      </c>
      <c r="O16" s="21">
        <f>J16+K16+M16</f>
        <v>1027</v>
      </c>
      <c r="P16" s="21">
        <f t="shared" si="10"/>
        <v>1283</v>
      </c>
    </row>
    <row r="17" spans="1:16">
      <c r="A17" s="35" t="s">
        <v>41</v>
      </c>
      <c r="B17" s="21">
        <f t="shared" si="0"/>
        <v>1027</v>
      </c>
      <c r="C17" s="21">
        <f t="shared" si="1"/>
        <v>3075</v>
      </c>
      <c r="D17" s="21">
        <f t="shared" si="2"/>
        <v>1024</v>
      </c>
      <c r="E17" s="21">
        <f t="shared" si="3"/>
        <v>2048</v>
      </c>
      <c r="F17" s="21">
        <f>B17+D17</f>
        <v>2051</v>
      </c>
      <c r="G17" s="21">
        <f t="shared" si="4"/>
        <v>5123</v>
      </c>
      <c r="I17" s="35" t="s">
        <v>41</v>
      </c>
      <c r="J17" s="21">
        <f t="shared" si="5"/>
        <v>2048</v>
      </c>
      <c r="K17" s="21">
        <f t="shared" si="6"/>
        <v>1027</v>
      </c>
      <c r="L17" s="21">
        <f t="shared" si="7"/>
        <v>3075</v>
      </c>
      <c r="M17" s="21">
        <f t="shared" si="8"/>
        <v>1024</v>
      </c>
      <c r="N17" s="21">
        <f t="shared" si="9"/>
        <v>2048</v>
      </c>
      <c r="O17" s="21">
        <f>J17+K17+M17</f>
        <v>4099</v>
      </c>
      <c r="P17" s="21">
        <f t="shared" si="10"/>
        <v>5123</v>
      </c>
    </row>
    <row r="18" spans="1:16">
      <c r="A18" s="35" t="s">
        <v>39</v>
      </c>
      <c r="B18" s="21">
        <f>4*(3+(B8/2)*(B8/2))</f>
        <v>4108</v>
      </c>
      <c r="C18" s="21">
        <f>4*(3+3*(B8/2)*(B8/2))</f>
        <v>12300</v>
      </c>
      <c r="D18" s="21">
        <f>4*((B8/2)*(B8/2))</f>
        <v>4096</v>
      </c>
      <c r="E18" s="21">
        <f>4*(2*(B8/2)*(B8/2))</f>
        <v>8192</v>
      </c>
      <c r="F18" s="21">
        <f>B18+D18</f>
        <v>8204</v>
      </c>
      <c r="G18" s="21">
        <f t="shared" si="4"/>
        <v>20492</v>
      </c>
      <c r="I18" s="35" t="s">
        <v>39</v>
      </c>
      <c r="J18" s="21">
        <f>4*((B8/2)*(B8/2)+(B8/2)*(B8/2))</f>
        <v>8192</v>
      </c>
      <c r="K18" s="21">
        <f>4*(3+(B8/2)*(B8/2))</f>
        <v>4108</v>
      </c>
      <c r="L18" s="21">
        <f>4*(3+3*(B8/2)*(B8/2))</f>
        <v>12300</v>
      </c>
      <c r="M18" s="21">
        <f>4*((B8/2)*(B8/2))</f>
        <v>4096</v>
      </c>
      <c r="N18" s="21">
        <f>4*(2*(B8/2)*(B8/2))</f>
        <v>8192</v>
      </c>
      <c r="O18" s="21">
        <f>J18+K18+M18</f>
        <v>16396</v>
      </c>
      <c r="P18" s="21">
        <f t="shared" si="10"/>
        <v>20492</v>
      </c>
    </row>
    <row r="19" spans="1:16" ht="15" customHeight="1"/>
    <row r="20" spans="1:16">
      <c r="A20" s="2" t="s">
        <v>12</v>
      </c>
    </row>
    <row r="21" spans="1:16">
      <c r="A21" s="20" t="s">
        <v>1</v>
      </c>
      <c r="B21" s="7" t="s">
        <v>31</v>
      </c>
      <c r="C21" s="7" t="s">
        <v>32</v>
      </c>
      <c r="D21" s="7" t="s">
        <v>33</v>
      </c>
      <c r="E21" s="7" t="s">
        <v>34</v>
      </c>
      <c r="F21" s="7" t="s">
        <v>35</v>
      </c>
      <c r="G21" s="16" t="s">
        <v>8</v>
      </c>
      <c r="I21" s="20" t="s">
        <v>64</v>
      </c>
      <c r="J21" s="7" t="s">
        <v>58</v>
      </c>
      <c r="K21" s="7" t="s">
        <v>59</v>
      </c>
      <c r="L21" s="7" t="s">
        <v>60</v>
      </c>
      <c r="M21" s="7" t="s">
        <v>61</v>
      </c>
      <c r="N21" s="7" t="s">
        <v>62</v>
      </c>
      <c r="O21" s="16" t="s">
        <v>63</v>
      </c>
      <c r="P21" s="16" t="s">
        <v>8</v>
      </c>
    </row>
    <row r="22" spans="1:16">
      <c r="A22" s="35" t="s">
        <v>16</v>
      </c>
      <c r="B22" s="21">
        <f>B4*B4*1</f>
        <v>16</v>
      </c>
      <c r="C22" s="21">
        <f>8*$G$1</f>
        <v>64</v>
      </c>
      <c r="D22" s="21">
        <f t="shared" ref="D22:E25" si="11">2*$G$1</f>
        <v>16</v>
      </c>
      <c r="E22" s="21">
        <f t="shared" si="11"/>
        <v>16</v>
      </c>
      <c r="F22" s="21">
        <f>B4*B4*$G$1</f>
        <v>128</v>
      </c>
      <c r="G22" s="17">
        <f>B22+C22+D22+E22+F22</f>
        <v>240</v>
      </c>
      <c r="I22" s="35" t="s">
        <v>16</v>
      </c>
      <c r="J22" s="21">
        <f>B4*B4*$G$1</f>
        <v>128</v>
      </c>
      <c r="K22" s="21">
        <f>B4*B4*1</f>
        <v>16</v>
      </c>
      <c r="L22" s="21">
        <f>8*$G$1</f>
        <v>64</v>
      </c>
      <c r="M22" s="21">
        <f t="shared" ref="M22:N25" si="12">2*$G$1</f>
        <v>16</v>
      </c>
      <c r="N22" s="21">
        <f t="shared" si="12"/>
        <v>16</v>
      </c>
      <c r="O22" s="17">
        <f>B4*B4*$G$1</f>
        <v>128</v>
      </c>
      <c r="P22" s="17">
        <f>J22+K22+L22+M22+N22+O22</f>
        <v>368</v>
      </c>
    </row>
    <row r="23" spans="1:16">
      <c r="A23" s="35" t="s">
        <v>40</v>
      </c>
      <c r="B23" s="21">
        <f t="shared" ref="B23:B26" si="13">B5*B5*1</f>
        <v>64</v>
      </c>
      <c r="C23" s="21">
        <f>8*$G$1</f>
        <v>64</v>
      </c>
      <c r="D23" s="21">
        <f t="shared" si="11"/>
        <v>16</v>
      </c>
      <c r="E23" s="21">
        <f t="shared" si="11"/>
        <v>16</v>
      </c>
      <c r="F23" s="21">
        <f>B5*B5*$G$1</f>
        <v>512</v>
      </c>
      <c r="G23" s="17">
        <f t="shared" ref="G23:G26" si="14">B23+C23+D23+E23+F23</f>
        <v>672</v>
      </c>
      <c r="I23" s="35" t="s">
        <v>40</v>
      </c>
      <c r="J23" s="21">
        <f>B5*B5*$G$1</f>
        <v>512</v>
      </c>
      <c r="K23" s="21">
        <f t="shared" ref="K23:K26" si="15">B5*B5*1</f>
        <v>64</v>
      </c>
      <c r="L23" s="21">
        <f>8*$G$1</f>
        <v>64</v>
      </c>
      <c r="M23" s="21">
        <f t="shared" si="12"/>
        <v>16</v>
      </c>
      <c r="N23" s="21">
        <f t="shared" si="12"/>
        <v>16</v>
      </c>
      <c r="O23" s="17">
        <f>B5*B5*$G$1</f>
        <v>512</v>
      </c>
      <c r="P23" s="17">
        <f t="shared" ref="P23:P26" si="16">J23+K23+L23+M23+N23+O23</f>
        <v>1184</v>
      </c>
    </row>
    <row r="24" spans="1:16">
      <c r="A24" s="35" t="s">
        <v>2</v>
      </c>
      <c r="B24" s="21">
        <f t="shared" si="13"/>
        <v>256</v>
      </c>
      <c r="C24" s="21">
        <f>8*$G$1</f>
        <v>64</v>
      </c>
      <c r="D24" s="21">
        <f t="shared" si="11"/>
        <v>16</v>
      </c>
      <c r="E24" s="21">
        <f t="shared" si="11"/>
        <v>16</v>
      </c>
      <c r="F24" s="21">
        <f>B6*B6*$G$1</f>
        <v>2048</v>
      </c>
      <c r="G24" s="17">
        <f t="shared" si="14"/>
        <v>2400</v>
      </c>
      <c r="I24" s="35" t="s">
        <v>2</v>
      </c>
      <c r="J24" s="21">
        <f>B6*B6*$G$1</f>
        <v>2048</v>
      </c>
      <c r="K24" s="21">
        <f t="shared" si="15"/>
        <v>256</v>
      </c>
      <c r="L24" s="21">
        <f>8*$G$1</f>
        <v>64</v>
      </c>
      <c r="M24" s="21">
        <f t="shared" si="12"/>
        <v>16</v>
      </c>
      <c r="N24" s="21">
        <f t="shared" si="12"/>
        <v>16</v>
      </c>
      <c r="O24" s="17">
        <f>B6*B6*$G$1</f>
        <v>2048</v>
      </c>
      <c r="P24" s="17">
        <f t="shared" si="16"/>
        <v>4448</v>
      </c>
    </row>
    <row r="25" spans="1:16">
      <c r="A25" s="35" t="s">
        <v>41</v>
      </c>
      <c r="B25" s="21">
        <f t="shared" si="13"/>
        <v>1024</v>
      </c>
      <c r="C25" s="21">
        <f>8*$G$1</f>
        <v>64</v>
      </c>
      <c r="D25" s="21">
        <f t="shared" si="11"/>
        <v>16</v>
      </c>
      <c r="E25" s="21">
        <f t="shared" si="11"/>
        <v>16</v>
      </c>
      <c r="F25" s="21">
        <f>B7*B7*$G$1</f>
        <v>8192</v>
      </c>
      <c r="G25" s="17">
        <f t="shared" si="14"/>
        <v>9312</v>
      </c>
      <c r="I25" s="35" t="s">
        <v>41</v>
      </c>
      <c r="J25" s="21">
        <f>B7*B7*$G$1</f>
        <v>8192</v>
      </c>
      <c r="K25" s="21">
        <f t="shared" si="15"/>
        <v>1024</v>
      </c>
      <c r="L25" s="21">
        <f>8*$G$1</f>
        <v>64</v>
      </c>
      <c r="M25" s="21">
        <f t="shared" si="12"/>
        <v>16</v>
      </c>
      <c r="N25" s="21">
        <f t="shared" si="12"/>
        <v>16</v>
      </c>
      <c r="O25" s="17">
        <f>B7*B7*$G$1</f>
        <v>8192</v>
      </c>
      <c r="P25" s="17">
        <f t="shared" si="16"/>
        <v>17504</v>
      </c>
    </row>
    <row r="26" spans="1:16">
      <c r="A26" s="35" t="s">
        <v>39</v>
      </c>
      <c r="B26" s="21">
        <f t="shared" si="13"/>
        <v>4096</v>
      </c>
      <c r="C26" s="21">
        <f>8*$G$1</f>
        <v>64</v>
      </c>
      <c r="D26" s="21">
        <f>2*$G$1</f>
        <v>16</v>
      </c>
      <c r="E26" s="21">
        <f>4*2*$G$1</f>
        <v>64</v>
      </c>
      <c r="F26" s="21">
        <f>B8*B8*$G$1</f>
        <v>32768</v>
      </c>
      <c r="G26" s="17">
        <f t="shared" si="14"/>
        <v>37008</v>
      </c>
      <c r="I26" s="35" t="s">
        <v>39</v>
      </c>
      <c r="J26" s="21">
        <f>B8*B8*$G$1</f>
        <v>32768</v>
      </c>
      <c r="K26" s="21">
        <f t="shared" si="15"/>
        <v>4096</v>
      </c>
      <c r="L26" s="21">
        <f>8*$G$1</f>
        <v>64</v>
      </c>
      <c r="M26" s="21">
        <f>2*$G$1</f>
        <v>16</v>
      </c>
      <c r="N26" s="21">
        <f>4*2*$G$1</f>
        <v>64</v>
      </c>
      <c r="O26" s="17">
        <f>B8*B8*$G$1</f>
        <v>32768</v>
      </c>
      <c r="P26" s="17">
        <f t="shared" si="16"/>
        <v>69776</v>
      </c>
    </row>
    <row r="28" spans="1:16">
      <c r="A28" s="2" t="s">
        <v>15</v>
      </c>
    </row>
    <row r="29" spans="1:16">
      <c r="A29" s="20" t="s">
        <v>1</v>
      </c>
      <c r="B29" s="7" t="s">
        <v>31</v>
      </c>
      <c r="C29" s="7" t="s">
        <v>32</v>
      </c>
      <c r="D29" s="7" t="s">
        <v>34</v>
      </c>
      <c r="E29" s="7" t="s">
        <v>35</v>
      </c>
      <c r="F29" s="16" t="s">
        <v>8</v>
      </c>
      <c r="I29" s="20" t="s">
        <v>1</v>
      </c>
      <c r="J29" s="7" t="s">
        <v>58</v>
      </c>
      <c r="K29" s="7" t="s">
        <v>60</v>
      </c>
      <c r="L29" s="7" t="s">
        <v>62</v>
      </c>
      <c r="M29" s="16" t="s">
        <v>63</v>
      </c>
      <c r="N29" s="16" t="s">
        <v>8</v>
      </c>
    </row>
    <row r="30" spans="1:16">
      <c r="A30" s="35" t="s">
        <v>16</v>
      </c>
      <c r="B30" s="21">
        <f>B4*B4*1</f>
        <v>16</v>
      </c>
      <c r="C30" s="21">
        <f>8*$G$1</f>
        <v>64</v>
      </c>
      <c r="D30" s="21">
        <f>2*$G$1</f>
        <v>16</v>
      </c>
      <c r="E30" s="21">
        <f>B4*B4*$G$1</f>
        <v>128</v>
      </c>
      <c r="F30" s="17">
        <f>B30+C30+D30+E30</f>
        <v>224</v>
      </c>
      <c r="I30" s="35" t="s">
        <v>16</v>
      </c>
      <c r="J30" s="21">
        <f>B4*B4*$G$1</f>
        <v>128</v>
      </c>
      <c r="K30" s="21">
        <f>8*$G$1</f>
        <v>64</v>
      </c>
      <c r="L30" s="21">
        <f>2*$G$1</f>
        <v>16</v>
      </c>
      <c r="M30" s="17">
        <f>B4*B4*$G$1</f>
        <v>128</v>
      </c>
      <c r="N30" s="17">
        <f>J30+K30+L30+M30</f>
        <v>336</v>
      </c>
    </row>
    <row r="31" spans="1:16">
      <c r="A31" s="35" t="s">
        <v>40</v>
      </c>
      <c r="B31" s="21">
        <f t="shared" ref="B31:B34" si="17">B5*B5*1</f>
        <v>64</v>
      </c>
      <c r="C31" s="21">
        <f>8*$G$1</f>
        <v>64</v>
      </c>
      <c r="D31" s="21">
        <f>2*$G$1</f>
        <v>16</v>
      </c>
      <c r="E31" s="21">
        <f>B5*B5*$G$1</f>
        <v>512</v>
      </c>
      <c r="F31" s="17">
        <f t="shared" ref="F31:F34" si="18">B31+C31+D31+E31</f>
        <v>656</v>
      </c>
      <c r="I31" s="35" t="s">
        <v>40</v>
      </c>
      <c r="J31" s="21">
        <f>B5*B5*$G$1</f>
        <v>512</v>
      </c>
      <c r="K31" s="21">
        <f>8*$G$1</f>
        <v>64</v>
      </c>
      <c r="L31" s="21">
        <f>2*$G$1</f>
        <v>16</v>
      </c>
      <c r="M31" s="17">
        <f>B5*B5*$G$1</f>
        <v>512</v>
      </c>
      <c r="N31" s="17">
        <f t="shared" ref="N31:N34" si="19">J31+K31+L31+M31</f>
        <v>1104</v>
      </c>
    </row>
    <row r="32" spans="1:16">
      <c r="A32" s="35" t="s">
        <v>2</v>
      </c>
      <c r="B32" s="21">
        <f t="shared" si="17"/>
        <v>256</v>
      </c>
      <c r="C32" s="21">
        <f>8*$G$1</f>
        <v>64</v>
      </c>
      <c r="D32" s="21">
        <f>2*$G$1</f>
        <v>16</v>
      </c>
      <c r="E32" s="21">
        <f>B6*B6*$G$1</f>
        <v>2048</v>
      </c>
      <c r="F32" s="17">
        <f t="shared" si="18"/>
        <v>2384</v>
      </c>
      <c r="I32" s="35" t="s">
        <v>2</v>
      </c>
      <c r="J32" s="21">
        <f>B6*B6*$G$1</f>
        <v>2048</v>
      </c>
      <c r="K32" s="21">
        <f>8*$G$1</f>
        <v>64</v>
      </c>
      <c r="L32" s="21">
        <f>2*$G$1</f>
        <v>16</v>
      </c>
      <c r="M32" s="17">
        <f>B6*B6*$G$1</f>
        <v>2048</v>
      </c>
      <c r="N32" s="17">
        <f t="shared" si="19"/>
        <v>4176</v>
      </c>
    </row>
    <row r="33" spans="1:14">
      <c r="A33" s="35" t="s">
        <v>41</v>
      </c>
      <c r="B33" s="21">
        <f t="shared" si="17"/>
        <v>1024</v>
      </c>
      <c r="C33" s="21">
        <f>8*$G$1</f>
        <v>64</v>
      </c>
      <c r="D33" s="21">
        <f>2*$G$1</f>
        <v>16</v>
      </c>
      <c r="E33" s="21">
        <f>B7*B7*$G$1</f>
        <v>8192</v>
      </c>
      <c r="F33" s="17">
        <f t="shared" si="18"/>
        <v>9296</v>
      </c>
      <c r="I33" s="35" t="s">
        <v>41</v>
      </c>
      <c r="J33" s="21">
        <f>B7*B7*$G$1</f>
        <v>8192</v>
      </c>
      <c r="K33" s="21">
        <f>8*$G$1</f>
        <v>64</v>
      </c>
      <c r="L33" s="21">
        <f>2*$G$1</f>
        <v>16</v>
      </c>
      <c r="M33" s="17">
        <f>B7*B7*$G$1</f>
        <v>8192</v>
      </c>
      <c r="N33" s="17">
        <f t="shared" si="19"/>
        <v>16464</v>
      </c>
    </row>
    <row r="34" spans="1:14">
      <c r="A34" s="35" t="s">
        <v>39</v>
      </c>
      <c r="B34" s="21">
        <f t="shared" si="17"/>
        <v>4096</v>
      </c>
      <c r="C34" s="21">
        <f>8*$G$1</f>
        <v>64</v>
      </c>
      <c r="D34" s="21">
        <f>4*2*$G$1</f>
        <v>64</v>
      </c>
      <c r="E34" s="21">
        <f>B8*B8*$G$1</f>
        <v>32768</v>
      </c>
      <c r="F34" s="17">
        <f t="shared" si="18"/>
        <v>36992</v>
      </c>
      <c r="I34" s="35" t="s">
        <v>39</v>
      </c>
      <c r="J34" s="21">
        <f>B8*B8*$G$1</f>
        <v>32768</v>
      </c>
      <c r="K34" s="21">
        <f>8*$G$1</f>
        <v>64</v>
      </c>
      <c r="L34" s="21">
        <f>4*2*$G$1</f>
        <v>64</v>
      </c>
      <c r="M34" s="17">
        <f>B8*B8*$G$1</f>
        <v>32768</v>
      </c>
      <c r="N34" s="17">
        <f t="shared" si="19"/>
        <v>65664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70" zoomScaleNormal="70" zoomScalePageLayoutView="85" workbookViewId="0">
      <selection activeCell="A28" sqref="A28:F34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19">
      <c r="A1" s="9" t="s">
        <v>3</v>
      </c>
      <c r="B1" s="9" t="s">
        <v>4</v>
      </c>
      <c r="D1" s="6" t="s">
        <v>11</v>
      </c>
      <c r="G1" s="6">
        <v>8</v>
      </c>
    </row>
    <row r="2" spans="1:19">
      <c r="D2" s="1" t="s">
        <v>67</v>
      </c>
      <c r="G2" s="1">
        <v>11</v>
      </c>
    </row>
    <row r="3" spans="1:19">
      <c r="A3" s="3" t="s">
        <v>1</v>
      </c>
      <c r="B3" s="3" t="s">
        <v>5</v>
      </c>
      <c r="C3" s="3" t="s">
        <v>6</v>
      </c>
    </row>
    <row r="4" spans="1:19">
      <c r="A4" s="3" t="s">
        <v>16</v>
      </c>
      <c r="B4" s="3">
        <v>4</v>
      </c>
      <c r="C4" s="3">
        <v>4</v>
      </c>
    </row>
    <row r="5" spans="1:19">
      <c r="A5" s="3" t="s">
        <v>40</v>
      </c>
      <c r="B5" s="3">
        <v>8</v>
      </c>
      <c r="C5" s="3">
        <v>8</v>
      </c>
    </row>
    <row r="6" spans="1:19">
      <c r="A6" s="3" t="s">
        <v>2</v>
      </c>
      <c r="B6" s="3">
        <v>16</v>
      </c>
      <c r="C6" s="3">
        <v>16</v>
      </c>
    </row>
    <row r="7" spans="1:19">
      <c r="A7" s="3" t="s">
        <v>41</v>
      </c>
      <c r="B7" s="3">
        <v>32</v>
      </c>
      <c r="C7" s="3">
        <v>32</v>
      </c>
    </row>
    <row r="8" spans="1:19">
      <c r="A8" s="3" t="s">
        <v>39</v>
      </c>
      <c r="B8" s="3">
        <v>64</v>
      </c>
      <c r="C8" s="3">
        <v>64</v>
      </c>
    </row>
    <row r="9" spans="1:19">
      <c r="A9" s="3"/>
      <c r="B9" s="3"/>
      <c r="C9" s="3"/>
    </row>
    <row r="10" spans="1:19">
      <c r="A10" s="23" t="s">
        <v>20</v>
      </c>
      <c r="I10" s="23" t="s">
        <v>21</v>
      </c>
      <c r="S10" s="23"/>
    </row>
    <row r="11" spans="1:19">
      <c r="A11" s="2" t="s">
        <v>0</v>
      </c>
    </row>
    <row r="12" spans="1:19">
      <c r="A12" s="7"/>
      <c r="B12" s="24" t="s">
        <v>17</v>
      </c>
      <c r="C12" s="24"/>
      <c r="D12" s="24" t="s">
        <v>65</v>
      </c>
      <c r="E12" s="26"/>
      <c r="F12" s="14" t="s">
        <v>8</v>
      </c>
      <c r="G12" s="15"/>
      <c r="I12" s="7"/>
      <c r="J12" s="24" t="s">
        <v>80</v>
      </c>
      <c r="K12" s="24" t="s">
        <v>17</v>
      </c>
      <c r="L12" s="24"/>
      <c r="M12" s="24" t="s">
        <v>65</v>
      </c>
      <c r="N12" s="26"/>
      <c r="O12" s="14" t="s">
        <v>8</v>
      </c>
      <c r="P12" s="15"/>
    </row>
    <row r="13" spans="1:19">
      <c r="A13" s="42" t="s">
        <v>1</v>
      </c>
      <c r="B13" s="37" t="s">
        <v>13</v>
      </c>
      <c r="C13" s="37" t="s">
        <v>19</v>
      </c>
      <c r="D13" s="37" t="s">
        <v>13</v>
      </c>
      <c r="E13" s="37" t="s">
        <v>19</v>
      </c>
      <c r="F13" s="37" t="s">
        <v>13</v>
      </c>
      <c r="G13" s="37" t="s">
        <v>19</v>
      </c>
      <c r="I13" s="42" t="s">
        <v>1</v>
      </c>
      <c r="J13" s="37" t="s">
        <v>22</v>
      </c>
      <c r="K13" s="37" t="s">
        <v>13</v>
      </c>
      <c r="L13" s="37" t="s">
        <v>19</v>
      </c>
      <c r="M13" s="37" t="s">
        <v>13</v>
      </c>
      <c r="N13" s="37" t="s">
        <v>19</v>
      </c>
      <c r="O13" s="37" t="s">
        <v>13</v>
      </c>
      <c r="P13" s="37" t="s">
        <v>19</v>
      </c>
    </row>
    <row r="14" spans="1:19">
      <c r="A14" s="37" t="s">
        <v>16</v>
      </c>
      <c r="B14" s="21">
        <f>3+B4*B4</f>
        <v>19</v>
      </c>
      <c r="C14" s="21">
        <f>3+3*B4*B4</f>
        <v>51</v>
      </c>
      <c r="D14" s="21"/>
      <c r="E14" s="21"/>
      <c r="F14" s="21">
        <f>B14+D14</f>
        <v>19</v>
      </c>
      <c r="G14" s="21">
        <f>C14+E14</f>
        <v>51</v>
      </c>
      <c r="I14" s="37" t="s">
        <v>16</v>
      </c>
      <c r="J14" s="21">
        <f>B4*B4+B4*B4</f>
        <v>32</v>
      </c>
      <c r="K14" s="21">
        <f>3+B4*B4</f>
        <v>19</v>
      </c>
      <c r="L14" s="21">
        <f>3+3*B4*B4</f>
        <v>51</v>
      </c>
      <c r="M14" s="21"/>
      <c r="N14" s="21"/>
      <c r="O14" s="21">
        <f>J14+K14+M14</f>
        <v>51</v>
      </c>
      <c r="P14" s="21">
        <f>L14+N14</f>
        <v>51</v>
      </c>
    </row>
    <row r="15" spans="1:19">
      <c r="A15" s="37" t="s">
        <v>40</v>
      </c>
      <c r="B15" s="21">
        <f t="shared" ref="B15:B17" si="0">3+B5*B5</f>
        <v>67</v>
      </c>
      <c r="C15" s="21">
        <f t="shared" ref="C15:C17" si="1">3+3*B5*B5</f>
        <v>195</v>
      </c>
      <c r="D15" s="21"/>
      <c r="E15" s="21"/>
      <c r="F15" s="21">
        <f>B15+D15</f>
        <v>67</v>
      </c>
      <c r="G15" s="21">
        <f t="shared" ref="G15:G18" si="2">C15+E15</f>
        <v>195</v>
      </c>
      <c r="I15" s="37" t="s">
        <v>40</v>
      </c>
      <c r="J15" s="21">
        <f t="shared" ref="J15:J17" si="3">B5*B5+B5*B5</f>
        <v>128</v>
      </c>
      <c r="K15" s="21">
        <f t="shared" ref="K15:K17" si="4">3+B5*B5</f>
        <v>67</v>
      </c>
      <c r="L15" s="21">
        <f t="shared" ref="L15:L17" si="5">3+3*B5*B5</f>
        <v>195</v>
      </c>
      <c r="M15" s="21"/>
      <c r="N15" s="21"/>
      <c r="O15" s="21">
        <f>J15+K15+M15</f>
        <v>195</v>
      </c>
      <c r="P15" s="21">
        <f t="shared" ref="P15:P18" si="6">L15+N15</f>
        <v>195</v>
      </c>
    </row>
    <row r="16" spans="1:19">
      <c r="A16" s="37" t="s">
        <v>2</v>
      </c>
      <c r="B16" s="21">
        <f t="shared" si="0"/>
        <v>259</v>
      </c>
      <c r="C16" s="21">
        <f t="shared" si="1"/>
        <v>771</v>
      </c>
      <c r="D16" s="21"/>
      <c r="E16" s="21"/>
      <c r="F16" s="21">
        <f>B16+D16</f>
        <v>259</v>
      </c>
      <c r="G16" s="21">
        <f t="shared" si="2"/>
        <v>771</v>
      </c>
      <c r="I16" s="37" t="s">
        <v>2</v>
      </c>
      <c r="J16" s="21">
        <f t="shared" si="3"/>
        <v>512</v>
      </c>
      <c r="K16" s="21">
        <f t="shared" si="4"/>
        <v>259</v>
      </c>
      <c r="L16" s="21">
        <f t="shared" si="5"/>
        <v>771</v>
      </c>
      <c r="M16" s="21"/>
      <c r="N16" s="21"/>
      <c r="O16" s="21">
        <f>J16+K16+M16</f>
        <v>771</v>
      </c>
      <c r="P16" s="21">
        <f t="shared" si="6"/>
        <v>771</v>
      </c>
    </row>
    <row r="17" spans="1:16">
      <c r="A17" s="37" t="s">
        <v>41</v>
      </c>
      <c r="B17" s="21">
        <f t="shared" si="0"/>
        <v>1027</v>
      </c>
      <c r="C17" s="21">
        <f t="shared" si="1"/>
        <v>3075</v>
      </c>
      <c r="D17" s="21"/>
      <c r="E17" s="21"/>
      <c r="F17" s="21">
        <f>B17+D17</f>
        <v>1027</v>
      </c>
      <c r="G17" s="21">
        <f t="shared" si="2"/>
        <v>3075</v>
      </c>
      <c r="I17" s="37" t="s">
        <v>41</v>
      </c>
      <c r="J17" s="21">
        <f t="shared" si="3"/>
        <v>2048</v>
      </c>
      <c r="K17" s="21">
        <f t="shared" si="4"/>
        <v>1027</v>
      </c>
      <c r="L17" s="21">
        <f t="shared" si="5"/>
        <v>3075</v>
      </c>
      <c r="M17" s="21"/>
      <c r="N17" s="21"/>
      <c r="O17" s="21">
        <f>J17+K17+M17</f>
        <v>3075</v>
      </c>
      <c r="P17" s="21">
        <f t="shared" si="6"/>
        <v>3075</v>
      </c>
    </row>
    <row r="18" spans="1:16">
      <c r="A18" s="37" t="s">
        <v>39</v>
      </c>
      <c r="B18" s="21">
        <f>4*(3+(B8/2)*(B8/2))</f>
        <v>4108</v>
      </c>
      <c r="C18" s="21">
        <f>4*(3+3*(B8/2)*(B8/2))</f>
        <v>12300</v>
      </c>
      <c r="D18" s="21"/>
      <c r="E18" s="21"/>
      <c r="F18" s="21">
        <f>B18+D18</f>
        <v>4108</v>
      </c>
      <c r="G18" s="21">
        <f t="shared" si="2"/>
        <v>12300</v>
      </c>
      <c r="I18" s="37" t="s">
        <v>39</v>
      </c>
      <c r="J18" s="21">
        <f>4*((B8/2)*(B8/2)+(B8/2)*(B8/2))</f>
        <v>8192</v>
      </c>
      <c r="K18" s="21">
        <f>4*(3+(B8/2)*(B8/2))</f>
        <v>4108</v>
      </c>
      <c r="L18" s="21">
        <f>4*(3+3*(B8/2)*(B8/2))</f>
        <v>12300</v>
      </c>
      <c r="M18" s="21"/>
      <c r="N18" s="21"/>
      <c r="O18" s="21">
        <f>J18+K18+M18</f>
        <v>12300</v>
      </c>
      <c r="P18" s="21">
        <f t="shared" si="6"/>
        <v>12300</v>
      </c>
    </row>
    <row r="19" spans="1:16" ht="15" customHeight="1"/>
    <row r="20" spans="1:16">
      <c r="A20" s="2" t="s">
        <v>12</v>
      </c>
    </row>
    <row r="21" spans="1:16">
      <c r="A21" s="20" t="s">
        <v>1</v>
      </c>
      <c r="B21" s="7" t="s">
        <v>31</v>
      </c>
      <c r="C21" s="7" t="s">
        <v>32</v>
      </c>
      <c r="D21" s="7" t="s">
        <v>33</v>
      </c>
      <c r="E21" s="7" t="s">
        <v>34</v>
      </c>
      <c r="F21" s="7" t="s">
        <v>35</v>
      </c>
      <c r="G21" s="16" t="s">
        <v>8</v>
      </c>
      <c r="I21" s="20" t="s">
        <v>64</v>
      </c>
      <c r="J21" s="7" t="s">
        <v>58</v>
      </c>
      <c r="K21" s="7" t="s">
        <v>59</v>
      </c>
      <c r="L21" s="7" t="s">
        <v>60</v>
      </c>
      <c r="M21" s="7" t="s">
        <v>61</v>
      </c>
      <c r="N21" s="7" t="s">
        <v>62</v>
      </c>
      <c r="O21" s="16" t="s">
        <v>63</v>
      </c>
      <c r="P21" s="16" t="s">
        <v>8</v>
      </c>
    </row>
    <row r="22" spans="1:16">
      <c r="A22" s="37" t="s">
        <v>16</v>
      </c>
      <c r="B22" s="21">
        <f>B4*B4*1</f>
        <v>16</v>
      </c>
      <c r="C22" s="21">
        <f>8*$G$1</f>
        <v>64</v>
      </c>
      <c r="D22" s="21">
        <f t="shared" ref="D22:E25" si="7">2*$G$1</f>
        <v>16</v>
      </c>
      <c r="E22" s="21">
        <f t="shared" si="7"/>
        <v>16</v>
      </c>
      <c r="F22" s="21">
        <f>B4*B4*$G$1</f>
        <v>128</v>
      </c>
      <c r="G22" s="17">
        <f>B22+C22+D22+E22+F22</f>
        <v>240</v>
      </c>
      <c r="I22" s="37" t="s">
        <v>16</v>
      </c>
      <c r="J22" s="21">
        <f>B4*B4*$G$1</f>
        <v>128</v>
      </c>
      <c r="K22" s="21">
        <f>B4*B4*1</f>
        <v>16</v>
      </c>
      <c r="L22" s="21">
        <f>8*$G$1</f>
        <v>64</v>
      </c>
      <c r="M22" s="21">
        <f t="shared" ref="M22:N25" si="8">2*$G$1</f>
        <v>16</v>
      </c>
      <c r="N22" s="21">
        <f t="shared" si="8"/>
        <v>16</v>
      </c>
      <c r="O22" s="17">
        <f>B4*B4*$G$1</f>
        <v>128</v>
      </c>
      <c r="P22" s="17">
        <f>J22+K22+L22+M22+N22+O22</f>
        <v>368</v>
      </c>
    </row>
    <row r="23" spans="1:16">
      <c r="A23" s="37" t="s">
        <v>40</v>
      </c>
      <c r="B23" s="21">
        <f t="shared" ref="B23:B26" si="9">B5*B5*1</f>
        <v>64</v>
      </c>
      <c r="C23" s="21">
        <f>8*$G$1</f>
        <v>64</v>
      </c>
      <c r="D23" s="21">
        <f t="shared" si="7"/>
        <v>16</v>
      </c>
      <c r="E23" s="21">
        <f t="shared" si="7"/>
        <v>16</v>
      </c>
      <c r="F23" s="21">
        <f>B5*B5*$G$1</f>
        <v>512</v>
      </c>
      <c r="G23" s="17">
        <f t="shared" ref="G23:G26" si="10">B23+C23+D23+E23+F23</f>
        <v>672</v>
      </c>
      <c r="I23" s="37" t="s">
        <v>40</v>
      </c>
      <c r="J23" s="21">
        <f>B5*B5*$G$1</f>
        <v>512</v>
      </c>
      <c r="K23" s="21">
        <f t="shared" ref="K23:K26" si="11">B5*B5*1</f>
        <v>64</v>
      </c>
      <c r="L23" s="21">
        <f>8*$G$1</f>
        <v>64</v>
      </c>
      <c r="M23" s="21">
        <f t="shared" si="8"/>
        <v>16</v>
      </c>
      <c r="N23" s="21">
        <f t="shared" si="8"/>
        <v>16</v>
      </c>
      <c r="O23" s="17">
        <f>B5*B5*$G$1</f>
        <v>512</v>
      </c>
      <c r="P23" s="17">
        <f t="shared" ref="P23:P26" si="12">J23+K23+L23+M23+N23+O23</f>
        <v>1184</v>
      </c>
    </row>
    <row r="24" spans="1:16">
      <c r="A24" s="37" t="s">
        <v>2</v>
      </c>
      <c r="B24" s="21">
        <f t="shared" si="9"/>
        <v>256</v>
      </c>
      <c r="C24" s="21">
        <f>8*$G$1</f>
        <v>64</v>
      </c>
      <c r="D24" s="21">
        <f t="shared" si="7"/>
        <v>16</v>
      </c>
      <c r="E24" s="21">
        <f t="shared" si="7"/>
        <v>16</v>
      </c>
      <c r="F24" s="21">
        <f>B6*B6*$G$1</f>
        <v>2048</v>
      </c>
      <c r="G24" s="17">
        <f t="shared" si="10"/>
        <v>2400</v>
      </c>
      <c r="I24" s="37" t="s">
        <v>2</v>
      </c>
      <c r="J24" s="21">
        <f>B6*B6*$G$1</f>
        <v>2048</v>
      </c>
      <c r="K24" s="21">
        <f t="shared" si="11"/>
        <v>256</v>
      </c>
      <c r="L24" s="21">
        <f>8*$G$1</f>
        <v>64</v>
      </c>
      <c r="M24" s="21">
        <f t="shared" si="8"/>
        <v>16</v>
      </c>
      <c r="N24" s="21">
        <f t="shared" si="8"/>
        <v>16</v>
      </c>
      <c r="O24" s="17">
        <f>B6*B6*$G$1</f>
        <v>2048</v>
      </c>
      <c r="P24" s="17">
        <f t="shared" si="12"/>
        <v>4448</v>
      </c>
    </row>
    <row r="25" spans="1:16">
      <c r="A25" s="37" t="s">
        <v>41</v>
      </c>
      <c r="B25" s="21">
        <f t="shared" si="9"/>
        <v>1024</v>
      </c>
      <c r="C25" s="21">
        <f>8*$G$1</f>
        <v>64</v>
      </c>
      <c r="D25" s="21">
        <f t="shared" si="7"/>
        <v>16</v>
      </c>
      <c r="E25" s="21">
        <f t="shared" si="7"/>
        <v>16</v>
      </c>
      <c r="F25" s="21">
        <f>B7*B7*$G$1</f>
        <v>8192</v>
      </c>
      <c r="G25" s="17">
        <f t="shared" si="10"/>
        <v>9312</v>
      </c>
      <c r="I25" s="37" t="s">
        <v>41</v>
      </c>
      <c r="J25" s="21">
        <f>B7*B7*$G$1</f>
        <v>8192</v>
      </c>
      <c r="K25" s="21">
        <f t="shared" si="11"/>
        <v>1024</v>
      </c>
      <c r="L25" s="21">
        <f>8*$G$1</f>
        <v>64</v>
      </c>
      <c r="M25" s="21">
        <f t="shared" si="8"/>
        <v>16</v>
      </c>
      <c r="N25" s="21">
        <f t="shared" si="8"/>
        <v>16</v>
      </c>
      <c r="O25" s="17">
        <f>B7*B7*$G$1</f>
        <v>8192</v>
      </c>
      <c r="P25" s="17">
        <f t="shared" si="12"/>
        <v>17504</v>
      </c>
    </row>
    <row r="26" spans="1:16">
      <c r="A26" s="37" t="s">
        <v>39</v>
      </c>
      <c r="B26" s="21">
        <f t="shared" si="9"/>
        <v>4096</v>
      </c>
      <c r="C26" s="21">
        <f>8*$G$1</f>
        <v>64</v>
      </c>
      <c r="D26" s="21">
        <f>2*$G$1</f>
        <v>16</v>
      </c>
      <c r="E26" s="21">
        <f>4*2*$G$1</f>
        <v>64</v>
      </c>
      <c r="F26" s="21">
        <f>B8*B8*$G$1</f>
        <v>32768</v>
      </c>
      <c r="G26" s="17">
        <f t="shared" si="10"/>
        <v>37008</v>
      </c>
      <c r="I26" s="37" t="s">
        <v>39</v>
      </c>
      <c r="J26" s="21">
        <f>B8*B8*$G$1</f>
        <v>32768</v>
      </c>
      <c r="K26" s="21">
        <f t="shared" si="11"/>
        <v>4096</v>
      </c>
      <c r="L26" s="21">
        <f>8*$G$1</f>
        <v>64</v>
      </c>
      <c r="M26" s="21">
        <f>2*$G$1</f>
        <v>16</v>
      </c>
      <c r="N26" s="21">
        <f>4*2*$G$1</f>
        <v>64</v>
      </c>
      <c r="O26" s="17">
        <f>B8*B8*$G$1</f>
        <v>32768</v>
      </c>
      <c r="P26" s="17">
        <f t="shared" si="12"/>
        <v>69776</v>
      </c>
    </row>
    <row r="28" spans="1:16">
      <c r="A28" s="2" t="s">
        <v>15</v>
      </c>
    </row>
    <row r="29" spans="1:16">
      <c r="A29" s="20" t="s">
        <v>1</v>
      </c>
      <c r="B29" s="7" t="s">
        <v>31</v>
      </c>
      <c r="C29" s="7" t="s">
        <v>32</v>
      </c>
      <c r="D29" s="7" t="s">
        <v>34</v>
      </c>
      <c r="E29" s="7" t="s">
        <v>35</v>
      </c>
      <c r="F29" s="16" t="s">
        <v>8</v>
      </c>
      <c r="I29" s="20" t="s">
        <v>1</v>
      </c>
      <c r="J29" s="7" t="s">
        <v>58</v>
      </c>
      <c r="K29" s="7" t="s">
        <v>60</v>
      </c>
      <c r="L29" s="7" t="s">
        <v>62</v>
      </c>
      <c r="M29" s="16" t="s">
        <v>63</v>
      </c>
      <c r="N29" s="16" t="s">
        <v>8</v>
      </c>
    </row>
    <row r="30" spans="1:16">
      <c r="A30" s="37" t="s">
        <v>16</v>
      </c>
      <c r="B30" s="21">
        <f>B4*B4*1</f>
        <v>16</v>
      </c>
      <c r="C30" s="21">
        <f>8*$G$1</f>
        <v>64</v>
      </c>
      <c r="D30" s="21">
        <f>2*$G$1</f>
        <v>16</v>
      </c>
      <c r="E30" s="21">
        <f>B4*B4*$G$1</f>
        <v>128</v>
      </c>
      <c r="F30" s="17">
        <f>B30+C30+D30+E30</f>
        <v>224</v>
      </c>
      <c r="I30" s="37" t="s">
        <v>16</v>
      </c>
      <c r="J30" s="21">
        <f>B4*B4*$G$1</f>
        <v>128</v>
      </c>
      <c r="K30" s="21">
        <f>8*$G$1</f>
        <v>64</v>
      </c>
      <c r="L30" s="21">
        <f>2*$G$1</f>
        <v>16</v>
      </c>
      <c r="M30" s="17">
        <f>B4*B4*$G$1</f>
        <v>128</v>
      </c>
      <c r="N30" s="17">
        <f>J30+K30+L30+M30</f>
        <v>336</v>
      </c>
    </row>
    <row r="31" spans="1:16">
      <c r="A31" s="37" t="s">
        <v>40</v>
      </c>
      <c r="B31" s="21">
        <f t="shared" ref="B31:B34" si="13">B5*B5*1</f>
        <v>64</v>
      </c>
      <c r="C31" s="21">
        <f>8*$G$1</f>
        <v>64</v>
      </c>
      <c r="D31" s="21">
        <f>2*$G$1</f>
        <v>16</v>
      </c>
      <c r="E31" s="21">
        <f>B5*B5*$G$1</f>
        <v>512</v>
      </c>
      <c r="F31" s="17">
        <f t="shared" ref="F31:F34" si="14">B31+C31+D31+E31</f>
        <v>656</v>
      </c>
      <c r="I31" s="37" t="s">
        <v>40</v>
      </c>
      <c r="J31" s="21">
        <f>B5*B5*$G$1</f>
        <v>512</v>
      </c>
      <c r="K31" s="21">
        <f>8*$G$1</f>
        <v>64</v>
      </c>
      <c r="L31" s="21">
        <f>2*$G$1</f>
        <v>16</v>
      </c>
      <c r="M31" s="17">
        <f>B5*B5*$G$1</f>
        <v>512</v>
      </c>
      <c r="N31" s="17">
        <f t="shared" ref="N31:N34" si="15">J31+K31+L31+M31</f>
        <v>1104</v>
      </c>
    </row>
    <row r="32" spans="1:16">
      <c r="A32" s="37" t="s">
        <v>2</v>
      </c>
      <c r="B32" s="21">
        <f t="shared" si="13"/>
        <v>256</v>
      </c>
      <c r="C32" s="21">
        <f>8*$G$1</f>
        <v>64</v>
      </c>
      <c r="D32" s="21">
        <f>2*$G$1</f>
        <v>16</v>
      </c>
      <c r="E32" s="21">
        <f>B6*B6*$G$1</f>
        <v>2048</v>
      </c>
      <c r="F32" s="17">
        <f t="shared" si="14"/>
        <v>2384</v>
      </c>
      <c r="I32" s="37" t="s">
        <v>2</v>
      </c>
      <c r="J32" s="21">
        <f>B6*B6*$G$1</f>
        <v>2048</v>
      </c>
      <c r="K32" s="21">
        <f>8*$G$1</f>
        <v>64</v>
      </c>
      <c r="L32" s="21">
        <f>2*$G$1</f>
        <v>16</v>
      </c>
      <c r="M32" s="17">
        <f>B6*B6*$G$1</f>
        <v>2048</v>
      </c>
      <c r="N32" s="17">
        <f t="shared" si="15"/>
        <v>4176</v>
      </c>
    </row>
    <row r="33" spans="1:14">
      <c r="A33" s="37" t="s">
        <v>41</v>
      </c>
      <c r="B33" s="21">
        <f t="shared" si="13"/>
        <v>1024</v>
      </c>
      <c r="C33" s="21">
        <f>8*$G$1</f>
        <v>64</v>
      </c>
      <c r="D33" s="21">
        <f>2*$G$1</f>
        <v>16</v>
      </c>
      <c r="E33" s="21">
        <f>B7*B7*$G$1</f>
        <v>8192</v>
      </c>
      <c r="F33" s="17">
        <f t="shared" si="14"/>
        <v>9296</v>
      </c>
      <c r="I33" s="37" t="s">
        <v>41</v>
      </c>
      <c r="J33" s="21">
        <f>B7*B7*$G$1</f>
        <v>8192</v>
      </c>
      <c r="K33" s="21">
        <f>8*$G$1</f>
        <v>64</v>
      </c>
      <c r="L33" s="21">
        <f>2*$G$1</f>
        <v>16</v>
      </c>
      <c r="M33" s="17">
        <f>B7*B7*$G$1</f>
        <v>8192</v>
      </c>
      <c r="N33" s="17">
        <f t="shared" si="15"/>
        <v>16464</v>
      </c>
    </row>
    <row r="34" spans="1:14">
      <c r="A34" s="37" t="s">
        <v>39</v>
      </c>
      <c r="B34" s="21">
        <f t="shared" si="13"/>
        <v>4096</v>
      </c>
      <c r="C34" s="21">
        <f>8*$G$1</f>
        <v>64</v>
      </c>
      <c r="D34" s="21">
        <f>4*2*$G$1</f>
        <v>64</v>
      </c>
      <c r="E34" s="21">
        <f>B8*B8*$G$1</f>
        <v>32768</v>
      </c>
      <c r="F34" s="17">
        <f t="shared" si="14"/>
        <v>36992</v>
      </c>
      <c r="I34" s="37" t="s">
        <v>39</v>
      </c>
      <c r="J34" s="21">
        <f>B8*B8*$G$1</f>
        <v>32768</v>
      </c>
      <c r="K34" s="21">
        <f>8*$G$1</f>
        <v>64</v>
      </c>
      <c r="L34" s="21">
        <f>4*2*$G$1</f>
        <v>64</v>
      </c>
      <c r="M34" s="17">
        <f>B8*B8*$G$1</f>
        <v>32768</v>
      </c>
      <c r="N34" s="17">
        <f t="shared" si="15"/>
        <v>65664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tabSelected="1" workbookViewId="0">
      <selection activeCell="M17" sqref="M17"/>
    </sheetView>
  </sheetViews>
  <sheetFormatPr defaultRowHeight="16.5"/>
  <cols>
    <col min="7" max="7" width="11.125" bestFit="1" customWidth="1"/>
    <col min="8" max="8" width="13" bestFit="1" customWidth="1"/>
    <col min="9" max="9" width="10" bestFit="1" customWidth="1"/>
    <col min="10" max="10" width="9.375" customWidth="1"/>
    <col min="11" max="11" width="8.625" customWidth="1"/>
  </cols>
  <sheetData>
    <row r="2" spans="1:11">
      <c r="A2" s="3" t="s">
        <v>1</v>
      </c>
      <c r="B2" s="3" t="s">
        <v>38</v>
      </c>
      <c r="J2" t="s">
        <v>50</v>
      </c>
    </row>
    <row r="3" spans="1:11">
      <c r="A3" s="37" t="s">
        <v>16</v>
      </c>
      <c r="B3" s="3">
        <v>4</v>
      </c>
      <c r="J3" s="30">
        <f>1920*1088*1.5</f>
        <v>3133440</v>
      </c>
    </row>
    <row r="4" spans="1:11">
      <c r="A4" s="37" t="s">
        <v>40</v>
      </c>
      <c r="B4" s="3">
        <v>8</v>
      </c>
    </row>
    <row r="5" spans="1:11">
      <c r="A5" s="37" t="s">
        <v>2</v>
      </c>
      <c r="B5" s="3">
        <v>16</v>
      </c>
    </row>
    <row r="6" spans="1:11">
      <c r="A6" s="37" t="s">
        <v>41</v>
      </c>
      <c r="B6" s="3">
        <v>32</v>
      </c>
    </row>
    <row r="7" spans="1:11">
      <c r="A7" s="37" t="s">
        <v>39</v>
      </c>
      <c r="B7" s="3">
        <v>64</v>
      </c>
    </row>
    <row r="9" spans="1:11">
      <c r="A9" s="34" t="s">
        <v>53</v>
      </c>
    </row>
    <row r="10" spans="1:11">
      <c r="A10" s="20" t="s">
        <v>1</v>
      </c>
      <c r="B10" s="27" t="s">
        <v>42</v>
      </c>
      <c r="C10" s="27" t="s">
        <v>43</v>
      </c>
      <c r="D10" s="27" t="s">
        <v>44</v>
      </c>
      <c r="E10" s="27" t="s">
        <v>47</v>
      </c>
      <c r="F10" s="27" t="s">
        <v>48</v>
      </c>
      <c r="G10" s="27" t="s">
        <v>45</v>
      </c>
      <c r="H10" s="27" t="s">
        <v>49</v>
      </c>
      <c r="I10" s="27" t="s">
        <v>46</v>
      </c>
      <c r="J10" s="27" t="s">
        <v>51</v>
      </c>
      <c r="K10" s="27" t="s">
        <v>52</v>
      </c>
    </row>
    <row r="11" spans="1:11">
      <c r="A11" s="37" t="s">
        <v>16</v>
      </c>
      <c r="B11" s="28">
        <f>LOG(B3,2)</f>
        <v>2</v>
      </c>
      <c r="C11" s="28">
        <f>IF(B11&lt;=3,1,IF(B11&gt;=5,-1,0))</f>
        <v>1</v>
      </c>
      <c r="D11" s="28">
        <f>POWER(2,B11+C11)</f>
        <v>8</v>
      </c>
      <c r="E11" s="28">
        <f>6*D11*D11</f>
        <v>384</v>
      </c>
      <c r="F11" s="28">
        <v>86</v>
      </c>
      <c r="G11" s="28">
        <f>F11*B3*B3*1</f>
        <v>1376</v>
      </c>
      <c r="H11" s="28">
        <f>G11</f>
        <v>1376</v>
      </c>
      <c r="I11" s="28">
        <f>H11/8</f>
        <v>172</v>
      </c>
      <c r="J11" s="29">
        <f>I11/(32*32)</f>
        <v>0.16796875</v>
      </c>
      <c r="K11" s="48">
        <f>I11/$J$3</f>
        <v>5.4891748366013073E-5</v>
      </c>
    </row>
    <row r="12" spans="1:11">
      <c r="A12" s="37" t="s">
        <v>40</v>
      </c>
      <c r="B12" s="28">
        <f t="shared" ref="B12:B14" si="0">LOG(B4,2)</f>
        <v>3</v>
      </c>
      <c r="C12" s="28">
        <f t="shared" ref="C12:C15" si="1">IF(B12&lt;=3,1,IF(B12&gt;=5,-1,0))</f>
        <v>1</v>
      </c>
      <c r="D12" s="28">
        <f t="shared" ref="D12:D15" si="2">POWER(2,B12+C12)</f>
        <v>16</v>
      </c>
      <c r="E12" s="28">
        <f t="shared" ref="E12:E15" si="3">6*D12*D12</f>
        <v>1536</v>
      </c>
      <c r="F12" s="28">
        <v>766</v>
      </c>
      <c r="G12" s="28">
        <f t="shared" ref="G12:G15" si="4">F12*B4*B4*1</f>
        <v>49024</v>
      </c>
      <c r="H12" s="28">
        <f>H11+G12</f>
        <v>50400</v>
      </c>
      <c r="I12" s="28">
        <f t="shared" ref="I12:I15" si="5">H12/8</f>
        <v>6300</v>
      </c>
      <c r="J12" s="29">
        <f t="shared" ref="J12:J15" si="6">I12/(32*32)</f>
        <v>6.15234375</v>
      </c>
      <c r="K12" s="48">
        <f t="shared" ref="K12:K15" si="7">I12/$J$3</f>
        <v>2.0105698529411763E-3</v>
      </c>
    </row>
    <row r="13" spans="1:11">
      <c r="A13" s="37" t="s">
        <v>2</v>
      </c>
      <c r="B13" s="28">
        <f t="shared" si="0"/>
        <v>4</v>
      </c>
      <c r="C13" s="28">
        <f t="shared" si="1"/>
        <v>0</v>
      </c>
      <c r="D13" s="28">
        <f t="shared" si="2"/>
        <v>16</v>
      </c>
      <c r="E13" s="28">
        <f t="shared" si="3"/>
        <v>1536</v>
      </c>
      <c r="F13" s="28">
        <v>1350</v>
      </c>
      <c r="G13" s="28">
        <f t="shared" si="4"/>
        <v>345600</v>
      </c>
      <c r="H13" s="28">
        <f t="shared" ref="H13:H15" si="8">H12+G13</f>
        <v>396000</v>
      </c>
      <c r="I13" s="28">
        <f t="shared" si="5"/>
        <v>49500</v>
      </c>
      <c r="J13" s="29">
        <f t="shared" si="6"/>
        <v>48.33984375</v>
      </c>
      <c r="K13" s="48">
        <f t="shared" si="7"/>
        <v>1.5797334558823529E-2</v>
      </c>
    </row>
    <row r="14" spans="1:11">
      <c r="A14" s="37" t="s">
        <v>41</v>
      </c>
      <c r="B14" s="28">
        <f t="shared" si="0"/>
        <v>5</v>
      </c>
      <c r="C14" s="28">
        <f t="shared" si="1"/>
        <v>-1</v>
      </c>
      <c r="D14" s="28">
        <f t="shared" si="2"/>
        <v>16</v>
      </c>
      <c r="E14" s="28">
        <f t="shared" si="3"/>
        <v>1536</v>
      </c>
      <c r="F14" s="28">
        <v>1503</v>
      </c>
      <c r="G14" s="28">
        <f t="shared" si="4"/>
        <v>1539072</v>
      </c>
      <c r="H14" s="28">
        <f t="shared" si="8"/>
        <v>1935072</v>
      </c>
      <c r="I14" s="28">
        <f t="shared" si="5"/>
        <v>241884</v>
      </c>
      <c r="J14" s="29">
        <f t="shared" si="6"/>
        <v>236.21484375</v>
      </c>
      <c r="K14" s="48">
        <f t="shared" si="7"/>
        <v>7.7194393382352941E-2</v>
      </c>
    </row>
    <row r="15" spans="1:11">
      <c r="A15" s="31" t="s">
        <v>39</v>
      </c>
      <c r="B15" s="32">
        <f>LOG(B7,2)</f>
        <v>6</v>
      </c>
      <c r="C15" s="32">
        <f t="shared" si="1"/>
        <v>-1</v>
      </c>
      <c r="D15" s="32">
        <f t="shared" si="2"/>
        <v>32</v>
      </c>
      <c r="E15" s="32">
        <f t="shared" si="3"/>
        <v>6144</v>
      </c>
      <c r="F15" s="32">
        <v>6079</v>
      </c>
      <c r="G15" s="32">
        <f t="shared" si="4"/>
        <v>24899584</v>
      </c>
      <c r="H15" s="32">
        <f t="shared" si="8"/>
        <v>26834656</v>
      </c>
      <c r="I15" s="32">
        <f t="shared" si="5"/>
        <v>3354332</v>
      </c>
      <c r="J15" s="33">
        <f t="shared" si="6"/>
        <v>3275.71484375</v>
      </c>
      <c r="K15" s="49">
        <f t="shared" si="7"/>
        <v>1.0704950469771242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OverallReport_64x64 block level</vt:lpstr>
      <vt:lpstr>SDC_ON+DLT_ON</vt:lpstr>
      <vt:lpstr>SDC_ON+DLT_OFF</vt:lpstr>
      <vt:lpstr>SDC_OFF+DLT_ON</vt:lpstr>
      <vt:lpstr>SDC_OFF+DLT_OFF</vt:lpstr>
      <vt:lpstr>WedgeletPatternTable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Zheng-Han;Chun-Fu Chen</dc:creator>
  <cp:lastModifiedBy>Chun-Fu Chen</cp:lastModifiedBy>
  <dcterms:created xsi:type="dcterms:W3CDTF">2013-12-17T09:30:45Z</dcterms:created>
  <dcterms:modified xsi:type="dcterms:W3CDTF">2014-03-21T12:52:21Z</dcterms:modified>
</cp:coreProperties>
</file>