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0730" windowHeight="11760"/>
  </bookViews>
  <sheets>
    <sheet name="Sheet1" sheetId="5" r:id="rId1"/>
  </sheets>
  <calcPr calcId="125725" concurrentCalc="0"/>
</workbook>
</file>

<file path=xl/calcChain.xml><?xml version="1.0" encoding="utf-8"?>
<calcChain xmlns="http://schemas.openxmlformats.org/spreadsheetml/2006/main">
  <c r="F34" i="5"/>
  <c r="G32"/>
  <c r="G6"/>
  <c r="J32"/>
  <c r="F32"/>
  <c r="F6"/>
  <c r="I32"/>
  <c r="E32"/>
  <c r="E6"/>
  <c r="H32"/>
  <c r="G31"/>
  <c r="J31"/>
  <c r="F31"/>
  <c r="I31"/>
  <c r="E31"/>
  <c r="H31"/>
  <c r="G81"/>
  <c r="G80"/>
  <c r="G79"/>
  <c r="G78"/>
  <c r="G77"/>
  <c r="G76"/>
  <c r="G49"/>
  <c r="G50"/>
  <c r="G51"/>
  <c r="G52"/>
  <c r="G53"/>
  <c r="G48"/>
  <c r="F53"/>
  <c r="E53"/>
  <c r="F52"/>
  <c r="E52"/>
  <c r="F51"/>
  <c r="E51"/>
  <c r="F50"/>
  <c r="E50"/>
  <c r="F49"/>
  <c r="E49"/>
  <c r="F48"/>
  <c r="E48"/>
  <c r="G3"/>
  <c r="J3"/>
  <c r="G22"/>
  <c r="J22"/>
  <c r="F22"/>
  <c r="I22"/>
  <c r="E22"/>
  <c r="H22"/>
  <c r="G21"/>
  <c r="J21"/>
  <c r="F21"/>
  <c r="I21"/>
  <c r="E21"/>
  <c r="H21"/>
  <c r="G20"/>
  <c r="J20"/>
  <c r="F20"/>
  <c r="I20"/>
  <c r="E20"/>
  <c r="H20"/>
  <c r="G19"/>
  <c r="J19"/>
  <c r="F19"/>
  <c r="I19"/>
  <c r="E19"/>
  <c r="H19"/>
  <c r="G18"/>
  <c r="J18"/>
  <c r="F18"/>
  <c r="I18"/>
  <c r="E18"/>
  <c r="H18"/>
  <c r="G17"/>
  <c r="J17"/>
  <c r="F17"/>
  <c r="I17"/>
  <c r="E17"/>
  <c r="H17"/>
  <c r="E11"/>
  <c r="F11"/>
  <c r="G11"/>
  <c r="E12"/>
  <c r="F12"/>
  <c r="G12"/>
  <c r="E13"/>
  <c r="F13"/>
  <c r="G13"/>
  <c r="E14"/>
  <c r="F14"/>
  <c r="G14"/>
  <c r="E15"/>
  <c r="F15"/>
  <c r="G15"/>
  <c r="G10"/>
  <c r="F10"/>
  <c r="E10"/>
  <c r="E24"/>
  <c r="J15"/>
  <c r="I15"/>
  <c r="H15"/>
  <c r="J14"/>
  <c r="I14"/>
  <c r="H14"/>
  <c r="J13"/>
  <c r="I13"/>
  <c r="H13"/>
  <c r="J12"/>
  <c r="I12"/>
  <c r="H12"/>
  <c r="J11"/>
  <c r="I11"/>
  <c r="H11"/>
  <c r="J10"/>
  <c r="I10"/>
  <c r="H10"/>
  <c r="G67"/>
  <c r="F67"/>
  <c r="E67"/>
  <c r="G66"/>
  <c r="F66"/>
  <c r="E66"/>
  <c r="G65"/>
  <c r="F65"/>
  <c r="E65"/>
  <c r="G64"/>
  <c r="F64"/>
  <c r="E64"/>
  <c r="G63"/>
  <c r="F63"/>
  <c r="E63"/>
  <c r="G62"/>
  <c r="F62"/>
  <c r="E62"/>
  <c r="F35"/>
  <c r="F36"/>
  <c r="F37"/>
  <c r="F38"/>
  <c r="F39"/>
  <c r="E35"/>
  <c r="G35"/>
  <c r="E36"/>
  <c r="G36"/>
  <c r="E37"/>
  <c r="G37"/>
  <c r="E38"/>
  <c r="G38"/>
  <c r="E39"/>
  <c r="G39"/>
  <c r="G34"/>
  <c r="E34"/>
  <c r="G60"/>
  <c r="F60"/>
  <c r="E60"/>
  <c r="G59"/>
  <c r="F59"/>
  <c r="E59"/>
  <c r="G58"/>
  <c r="F58"/>
  <c r="E58"/>
  <c r="G57"/>
  <c r="F57"/>
  <c r="E57"/>
  <c r="G56"/>
  <c r="F56"/>
  <c r="E56"/>
  <c r="G55"/>
  <c r="F55"/>
  <c r="E55"/>
  <c r="E25"/>
  <c r="F25"/>
  <c r="G25"/>
  <c r="E26"/>
  <c r="F26"/>
  <c r="G26"/>
  <c r="E27"/>
  <c r="F27"/>
  <c r="G27"/>
  <c r="E28"/>
  <c r="F28"/>
  <c r="G28"/>
  <c r="E29"/>
  <c r="F29"/>
  <c r="G29"/>
  <c r="G24"/>
  <c r="F24"/>
  <c r="F81"/>
  <c r="E81"/>
  <c r="F80"/>
  <c r="E80"/>
  <c r="F79"/>
  <c r="E79"/>
  <c r="F78"/>
  <c r="E78"/>
  <c r="F77"/>
  <c r="E77"/>
  <c r="F76"/>
  <c r="E76"/>
  <c r="G8"/>
  <c r="F8"/>
  <c r="E8"/>
  <c r="G7"/>
  <c r="F7"/>
  <c r="E7"/>
  <c r="J6"/>
  <c r="I59"/>
  <c r="H6"/>
  <c r="G5"/>
  <c r="F5"/>
  <c r="E5"/>
  <c r="G4"/>
  <c r="F4"/>
  <c r="E4"/>
  <c r="F3"/>
  <c r="E3"/>
  <c r="I24"/>
  <c r="H56"/>
  <c r="I57"/>
  <c r="I58"/>
  <c r="I4"/>
  <c r="J5"/>
  <c r="I8"/>
  <c r="J34"/>
  <c r="I37"/>
  <c r="J62"/>
  <c r="I65"/>
  <c r="J66"/>
  <c r="I39"/>
  <c r="J28"/>
  <c r="H55"/>
  <c r="I56"/>
  <c r="J57"/>
  <c r="H59"/>
  <c r="I60"/>
  <c r="E69"/>
  <c r="H69"/>
  <c r="G71"/>
  <c r="J71"/>
  <c r="J27"/>
  <c r="J58"/>
  <c r="J7"/>
  <c r="J36"/>
  <c r="J64"/>
  <c r="E71"/>
  <c r="H71"/>
  <c r="G73"/>
  <c r="J73"/>
  <c r="J38"/>
  <c r="J55"/>
  <c r="J59"/>
  <c r="G69"/>
  <c r="J69"/>
  <c r="I3"/>
  <c r="J4"/>
  <c r="I7"/>
  <c r="J8"/>
  <c r="I36"/>
  <c r="J37"/>
  <c r="I64"/>
  <c r="J65"/>
  <c r="I38"/>
  <c r="J39"/>
  <c r="J56"/>
  <c r="E45"/>
  <c r="H45"/>
  <c r="H63"/>
  <c r="H57"/>
  <c r="H64"/>
  <c r="H38"/>
  <c r="H29"/>
  <c r="I26"/>
  <c r="H25"/>
  <c r="H60"/>
  <c r="E72"/>
  <c r="H72"/>
  <c r="F74"/>
  <c r="I74"/>
  <c r="F72"/>
  <c r="I72"/>
  <c r="F70"/>
  <c r="I70"/>
  <c r="I55"/>
  <c r="H58"/>
  <c r="H4"/>
  <c r="I5"/>
  <c r="H8"/>
  <c r="I34"/>
  <c r="J35"/>
  <c r="H37"/>
  <c r="I62"/>
  <c r="J63"/>
  <c r="H65"/>
  <c r="I66"/>
  <c r="J67"/>
  <c r="H39"/>
  <c r="H24"/>
  <c r="E73"/>
  <c r="H73"/>
  <c r="G74"/>
  <c r="J74"/>
  <c r="G72"/>
  <c r="J72"/>
  <c r="G70"/>
  <c r="J70"/>
  <c r="H35"/>
  <c r="H67"/>
  <c r="H3"/>
  <c r="I27"/>
  <c r="H34"/>
  <c r="I35"/>
  <c r="H62"/>
  <c r="I63"/>
  <c r="H66"/>
  <c r="I67"/>
  <c r="J60"/>
  <c r="E74"/>
  <c r="H74"/>
  <c r="E70"/>
  <c r="H70"/>
  <c r="F73"/>
  <c r="I73"/>
  <c r="F71"/>
  <c r="I71"/>
  <c r="F69"/>
  <c r="I69"/>
  <c r="H5"/>
  <c r="H26"/>
  <c r="H36"/>
  <c r="I6"/>
  <c r="I29"/>
  <c r="H28"/>
  <c r="J26"/>
  <c r="I25"/>
  <c r="J29"/>
  <c r="I28"/>
  <c r="H27"/>
  <c r="J25"/>
  <c r="H7"/>
  <c r="J24"/>
  <c r="F46"/>
  <c r="I46"/>
  <c r="E46"/>
  <c r="H46"/>
  <c r="G45"/>
  <c r="J45"/>
  <c r="G46"/>
  <c r="J46"/>
  <c r="F45"/>
  <c r="I45"/>
  <c r="G41"/>
  <c r="J41"/>
  <c r="G42"/>
  <c r="J42"/>
  <c r="G44"/>
  <c r="J44"/>
  <c r="G43"/>
  <c r="J43"/>
  <c r="F44"/>
  <c r="I44"/>
  <c r="F42"/>
  <c r="I42"/>
  <c r="E44"/>
  <c r="H44"/>
  <c r="E43"/>
  <c r="H43"/>
  <c r="F43"/>
  <c r="I43"/>
  <c r="E41"/>
  <c r="H41"/>
  <c r="F41"/>
  <c r="I41"/>
  <c r="E42"/>
  <c r="H42"/>
</calcChain>
</file>

<file path=xl/sharedStrings.xml><?xml version="1.0" encoding="utf-8"?>
<sst xmlns="http://schemas.openxmlformats.org/spreadsheetml/2006/main" count="521" uniqueCount="86">
  <si>
    <t>Mult</t>
    <phoneticPr fontId="1"/>
  </si>
  <si>
    <t>Add</t>
    <phoneticPr fontId="1"/>
  </si>
  <si>
    <t>w</t>
    <phoneticPr fontId="1"/>
  </si>
  <si>
    <t>h</t>
    <phoneticPr fontId="1"/>
  </si>
  <si>
    <t>MC</t>
    <phoneticPr fontId="1"/>
  </si>
  <si>
    <t>tap</t>
    <phoneticPr fontId="1"/>
  </si>
  <si>
    <t>ctap</t>
    <phoneticPr fontId="1"/>
  </si>
  <si>
    <t>Bandwidth</t>
    <phoneticPr fontId="1"/>
  </si>
  <si>
    <t>ARP</t>
    <phoneticPr fontId="1"/>
  </si>
  <si>
    <t>32x32</t>
    <phoneticPr fontId="1"/>
  </si>
  <si>
    <t>64x64</t>
    <phoneticPr fontId="1"/>
  </si>
  <si>
    <t>16x16</t>
    <phoneticPr fontId="1"/>
  </si>
  <si>
    <t>8x8</t>
    <phoneticPr fontId="1"/>
  </si>
  <si>
    <t>8x4</t>
    <phoneticPr fontId="1"/>
  </si>
  <si>
    <t>4x8</t>
    <phoneticPr fontId="1"/>
  </si>
  <si>
    <t>IC</t>
    <phoneticPr fontId="1"/>
  </si>
  <si>
    <t>IC0</t>
    <phoneticPr fontId="1"/>
  </si>
  <si>
    <t>ARP0</t>
    <phoneticPr fontId="1"/>
  </si>
  <si>
    <t>VSP</t>
    <phoneticPr fontId="1"/>
  </si>
  <si>
    <t>((w*tap*(h+tap-1)+w*tap*h)*bi+(cw*ctap*(ch+ctap-1)+cw*ctap*ch)*2*cbi) / (w*h)</t>
    <phoneticPr fontId="1"/>
  </si>
  <si>
    <t>((w+tap-1)*(h+tap-1)*bi+(cw+ctap-1)*(ch+ctap-1)*2*cbi) / (w*h)</t>
    <phoneticPr fontId="1"/>
  </si>
  <si>
    <t>(IF(tap&gt;0, (w*h+tap*(w+h)*2)*bi+5, 0) + IF(ctap&gt;0, (cw*ch+ctap*(cw+ch)*2+5)*2*cbi, 0)) / (w*h)</t>
    <phoneticPr fontId="1"/>
  </si>
  <si>
    <t>(IF(tap&gt;0, (w*h+tap*(w+h)*4)*bi, 0) + IF(ctap&gt;0, (cw*ch+ctap*(cw+ch)*4)*2*cbi, 0)) / (w*h)</t>
    <phoneticPr fontId="1"/>
  </si>
  <si>
    <t>IC+MC</t>
    <phoneticPr fontId="1"/>
  </si>
  <si>
    <t>(IF(vtap&gt;1, (sw*htap*(sh+vtap-1)+sw*vtap*sh)*bi + csw*htap/2*(csh+vtap/2-1)+csw*vtap/2*csh)*2*cbi, (sw*htap*sh)*bi + csw*htap/2*csh)*2*cbi)) * (w/sw*h/sh)/ (w*h)</t>
    <phoneticPr fontId="1"/>
  </si>
  <si>
    <t>(IF(vtap&gt;0, (w*(htap-1)*(h+vtap-1)+w*(vtap-1)*h)*bi + (cw*(htap/2-1)*(ch+vtap/2-1)+cw*(vtap/2-1)*ch)*2*cbi), (w*(htap-1)h*bi + cw*(htap/2-1)*ch*2*cbi)) * (w/sw*h/sh)/ (w*h)</t>
    <phoneticPr fontId="1"/>
  </si>
  <si>
    <t>(((sw+htap-1)*(sh+vtap-1)*bi+(scw+htap/2-1)*(sch+vtap/2-1))*2*cbi) * (w/sw*h/sh) / (w*h)</t>
    <phoneticPr fontId="1"/>
  </si>
  <si>
    <t>(IF(vtap&gt;1, (sw*htap*(sh+vtap-1)+sw*vtap*sh)*bi + (csw*htap/2*(csh+vtap/2-1)+csw*vtap/2*csh)*2*cbi, (sw*htap*sh)*bi + csw*htap/2*csh)*2*cbi)) * (w/sw*h/sh)/ (w*h)</t>
    <phoneticPr fontId="1"/>
  </si>
  <si>
    <t>(IF(vtap&gt;0, (sw*(htap-1)*(sh+vtap-1)+sw*(vtap-1)*sh)*bi + (csw*(htap/2-1)*(csh+vtap/2-1)+csw*(vtap/2-1)*csh)*2*cbi), (sw*(htap-1)*sh*bi+csw*(htap/2-1)*csh*2*cbi)) * (w/sw*h/sh)/ (w*h)</t>
    <phoneticPr fontId="1"/>
  </si>
  <si>
    <t>((w+tap-1)*(h+tap-1)*bi+(cw+ctap-1)*(ch+ctap-1)*2*cbi) / (w*h)</t>
    <phoneticPr fontId="1"/>
  </si>
  <si>
    <t>IF(vtap&gt;0, ((sw+htap-1)*(sh+vtap-1)*bi+(csw+htap/2-1)*(csh+vtap/2-1)*2*cbi, ((sw+htap-1)*sh*bi+(csw+htap/2-1)*csh*2*cbi)* (w/sw*h/sh)/ (w*h)</t>
    <phoneticPr fontId="1"/>
  </si>
  <si>
    <t>sw</t>
    <phoneticPr fontId="1"/>
  </si>
  <si>
    <t>sh</t>
    <phoneticPr fontId="1"/>
  </si>
  <si>
    <t>(((w*(tap-1)*(h+tap-1)+w*(tap-1)*h)*bi + (cw*(ctap-1)*(ch+ctap-1)+cw*(ctap-1)*ch)*2*cbi) / (w*h)</t>
    <phoneticPr fontId="1"/>
  </si>
  <si>
    <t>VSP0</t>
    <phoneticPr fontId="1"/>
  </si>
  <si>
    <t>sw</t>
    <phoneticPr fontId="1"/>
  </si>
  <si>
    <t>sh</t>
    <phoneticPr fontId="1"/>
  </si>
  <si>
    <t>((sw*tap*(sh+tap-1)+sw*tap*sh)*bi+(2*csw*ctap*(csh+ctap-1)+2*csw*ctap*csh)*cbi) * (w/sw*h/sh)/ (w*h)</t>
    <phoneticPr fontId="1"/>
  </si>
  <si>
    <t>((w*(htap-1)*(v+tap-1)+w*(vtap-1)*h)*bi+2*cw*(htap/2-1)*(ch+vtap/2-1)+2*cw*(vtap/2-1)*ch)*cbi) / (w*h)</t>
    <phoneticPr fontId="1"/>
  </si>
  <si>
    <t>(((sw+htap-1)*(sh+vtap-1)*bi+2*(scw+htap/2-1)*(sch+vtap/2-1))*cbi) * (w/sw*h/sh) / (w*h)</t>
    <phoneticPr fontId="1"/>
  </si>
  <si>
    <t>bi</t>
    <phoneticPr fontId="1"/>
  </si>
  <si>
    <t>cbi</t>
    <phoneticPr fontId="1"/>
  </si>
  <si>
    <t>tap</t>
    <phoneticPr fontId="1"/>
  </si>
  <si>
    <t>ctap</t>
    <phoneticPr fontId="1"/>
  </si>
  <si>
    <t>w</t>
    <phoneticPr fontId="1"/>
  </si>
  <si>
    <t>h</t>
    <phoneticPr fontId="1"/>
  </si>
  <si>
    <t>CU</t>
    <phoneticPr fontId="1"/>
  </si>
  <si>
    <t>PU</t>
    <phoneticPr fontId="1"/>
  </si>
  <si>
    <t>8x8</t>
    <phoneticPr fontId="1"/>
  </si>
  <si>
    <t>8x4</t>
    <phoneticPr fontId="1"/>
  </si>
  <si>
    <t>(IF(tap&gt;0, (w*h+tap*(w+h)*2)*bi+5, 0) + IF(ctap&gt;0, (cw*ch+ctap*(cw+ch)*2+5)*2*cbi, 0)) / (w*h)</t>
    <phoneticPr fontId="1"/>
  </si>
  <si>
    <t>(IF(tap&gt;0, (w*h+tap*(w+h)*4)*bi, 0) + IF(ctap&gt;0, (cw*ch+ctap*(cw+ch)*4)*2*cbi, 0)) / (w*h)</t>
    <phoneticPr fontId="1"/>
  </si>
  <si>
    <t>4x8</t>
    <phoneticPr fontId="1"/>
  </si>
  <si>
    <t>3D-HEVC</t>
    <phoneticPr fontId="1"/>
  </si>
  <si>
    <t>Mult [%]</t>
    <phoneticPr fontId="1"/>
  </si>
  <si>
    <t>Add [%]</t>
    <phoneticPr fontId="1"/>
  </si>
  <si>
    <t>Bandwidth [%]</t>
    <phoneticPr fontId="1"/>
  </si>
  <si>
    <t>Control parameters</t>
    <phoneticPr fontId="1"/>
  </si>
  <si>
    <t>Block Size</t>
    <phoneticPr fontId="1"/>
  </si>
  <si>
    <t>Expression</t>
    <phoneticPr fontId="1"/>
  </si>
  <si>
    <t>num</t>
    <phoneticPr fontId="1"/>
  </si>
  <si>
    <t>cnum</t>
    <phoneticPr fontId="1"/>
  </si>
  <si>
    <t>((w*tap*(h+tap-1)+w*tap*h)*num*bi+(cw*ctap*(ch+ctap-1)+cw*ctap*ch)*2*cnum*cbi) / (w*h)</t>
    <phoneticPr fontId="1"/>
  </si>
  <si>
    <t>((((w*(tap-1)*(h+tap-1)+w*(tap-1)*h)*num+(w*h)*(num-1))*bi + ((cw*(ctap-1)*(ch+ctap-1)+cw*(ctap-1)*ch)*cnum+cw*ch*(cnum-1))*2*cbi) / (w*h)</t>
    <phoneticPr fontId="1"/>
  </si>
  <si>
    <t>IC0+MC</t>
    <phoneticPr fontId="1"/>
  </si>
  <si>
    <t>((w*tap*(h+tap-1)+w*tap*h)*num*bi+(cw*ctap*(ch+ctap-1)+cw*ctap*ch)*2*cnum*cbi) / (w*h)</t>
    <phoneticPr fontId="1"/>
  </si>
  <si>
    <t>((((w*(tap-1)*(h+tap-1)+w*(tap-1)*h)*num+(w*h)*(num-1))*bi + ((cw*(ctap-1)*(ch+ctap-1)+cw*(ctap-1)*ch)*cnum+cw*ch*(cnum-1))*2*cbi) / (w*h)</t>
    <phoneticPr fontId="1"/>
  </si>
  <si>
    <t>vtap</t>
    <phoneticPr fontId="1"/>
  </si>
  <si>
    <t>htap</t>
    <phoneticPr fontId="1"/>
  </si>
  <si>
    <t>Computation [per Pic]</t>
    <phoneticPr fontId="1"/>
  </si>
  <si>
    <t>Data transfer rate [per pic]</t>
    <phoneticPr fontId="1"/>
  </si>
  <si>
    <t>Computation [%]</t>
    <phoneticPr fontId="1"/>
  </si>
  <si>
    <t>Data transfer rate [%]</t>
    <phoneticPr fontId="1"/>
  </si>
  <si>
    <t>(IF(vtap&gt;1, (sw*htap*(sh+vtap-1)+sw*vtap*sh)*bi + (csw*htap/2*(csh+vtap/2-1)+csw*vtap/2*csh)*2*cbi, (sw*htap*sh)*bi + csw*htap/2*csh)*2*cbi)) * (w/sw*h/sh)/ (w*h)</t>
    <phoneticPr fontId="1"/>
  </si>
  <si>
    <t>((sw*tap*(sh+tap-1)+sw*tap*sh)*bi+(csw*ctap*(csh+ctap-1)+csw*ctap*csh)*2*cbi)  * (w/sw*h/sh)/ (w*h)</t>
    <phoneticPr fontId="1"/>
  </si>
  <si>
    <t>(((sw*(tap-1)*(sh+tap-1)+sw*(tap-1)*sh)*bi + (csw*(ctap-1)*(csh+ctap-1)+csw*(ctap-1)*csh)*2*cbi) * (w/sw*h/sh)/ (w*h)</t>
    <phoneticPr fontId="1"/>
  </si>
  <si>
    <t>((sw+tap-1)*(sh+tap-1)*bi+(csw+ctap-1)*(csh+ctap-1)*2*cbi) * (w/sw*h/sh)/ (w*h)</t>
    <phoneticPr fontId="1"/>
  </si>
  <si>
    <t>non 3D-HEVC</t>
    <phoneticPr fontId="1"/>
  </si>
  <si>
    <t>HEVC Main profile</t>
    <phoneticPr fontId="1"/>
  </si>
  <si>
    <t>(tap*(w+h)*(bi+1)+ctap*(cw+ch)*(cbi+1)) / (w*h)</t>
    <phoneticPr fontId="1"/>
  </si>
  <si>
    <t>VSP*
if 8x4/4x8 bi allowed</t>
    <phoneticPr fontId="1"/>
  </si>
  <si>
    <t>((w*tap*(h+tap-1)+w*tap*h)*bi+(cw*ctap*(ch+ctap-1)+cw*ctap*ch)*2*cbi) / (w*h)</t>
    <phoneticPr fontId="1"/>
  </si>
  <si>
    <t>(((w*(tap-1)*(h+tap-1)+w*(tap-1)*h)*bi + (cw*(ctap-1)*(ch+ctap-1)+cw*(ctap-1)*ch)*2*cbi) / (w*h)</t>
    <phoneticPr fontId="1"/>
  </si>
  <si>
    <t>Sub-block
(8x8)</t>
    <phoneticPr fontId="1"/>
  </si>
  <si>
    <t>Sub-block
(16x16)</t>
    <phoneticPr fontId="1"/>
  </si>
  <si>
    <t>((((w*(tap-1)*(h+tap-1)+w*(tap-1)*h)*num+(w*h)*(num-1))*bi + ((cw*(ctap-1)*(ch+ctap-1)+cw*(ctap-1)*ch)*cnum+cw*ch*(cnum-1))*2*cbi) / (w*h)</t>
    <phoneticPr fontId="1"/>
  </si>
</sst>
</file>

<file path=xl/styles.xml><?xml version="1.0" encoding="utf-8"?>
<styleSheet xmlns="http://schemas.openxmlformats.org/spreadsheetml/2006/main">
  <numFmts count="1">
    <numFmt numFmtId="176" formatCode="0.0_ "/>
  </numFmts>
  <fonts count="7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0"/>
      <name val="Arial"/>
      <family val="2"/>
    </font>
    <font>
      <sz val="12"/>
      <color theme="1"/>
      <name val="ＭＳ Ｐゴシック"/>
      <family val="2"/>
      <scheme val="minor"/>
    </font>
    <font>
      <sz val="11"/>
      <name val="ＭＳ Ｐゴシック"/>
      <family val="3"/>
      <charset val="128"/>
      <scheme val="minor"/>
    </font>
    <font>
      <sz val="11"/>
      <color theme="0" tint="-0.499984740745262"/>
      <name val="ＭＳ Ｐゴシック"/>
      <family val="3"/>
      <charset val="128"/>
      <scheme val="minor"/>
    </font>
    <font>
      <sz val="11"/>
      <color theme="1" tint="0.499984740745262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2" fillId="0" borderId="0"/>
    <xf numFmtId="0" fontId="3" fillId="0" borderId="0"/>
  </cellStyleXfs>
  <cellXfs count="112">
    <xf numFmtId="0" fontId="0" fillId="0" borderId="0" xfId="0">
      <alignment vertical="center"/>
    </xf>
    <xf numFmtId="0" fontId="0" fillId="0" borderId="1" xfId="0" applyFill="1" applyBorder="1">
      <alignment vertical="center"/>
    </xf>
    <xf numFmtId="0" fontId="0" fillId="0" borderId="0" xfId="0" applyFill="1" applyBorder="1">
      <alignment vertical="center"/>
    </xf>
    <xf numFmtId="0" fontId="0" fillId="0" borderId="2" xfId="0" applyFill="1" applyBorder="1">
      <alignment vertical="center"/>
    </xf>
    <xf numFmtId="176" fontId="0" fillId="0" borderId="0" xfId="0" applyNumberFormat="1" applyFont="1" applyFill="1" applyBorder="1">
      <alignment vertical="center"/>
    </xf>
    <xf numFmtId="0" fontId="0" fillId="3" borderId="0" xfId="0" applyFill="1" applyBorder="1">
      <alignment vertical="center"/>
    </xf>
    <xf numFmtId="0" fontId="0" fillId="0" borderId="0" xfId="0" applyFont="1" applyFill="1" applyBorder="1">
      <alignment vertical="center"/>
    </xf>
    <xf numFmtId="9" fontId="0" fillId="0" borderId="0" xfId="0" applyNumberFormat="1" applyFont="1" applyFill="1" applyBorder="1">
      <alignment vertical="center"/>
    </xf>
    <xf numFmtId="0" fontId="0" fillId="3" borderId="0" xfId="0" applyFont="1" applyFill="1" applyBorder="1">
      <alignment vertical="center"/>
    </xf>
    <xf numFmtId="0" fontId="0" fillId="0" borderId="10" xfId="0" applyFont="1" applyFill="1" applyBorder="1">
      <alignment vertical="center"/>
    </xf>
    <xf numFmtId="0" fontId="0" fillId="0" borderId="11" xfId="0" applyFont="1" applyFill="1" applyBorder="1">
      <alignment vertical="center"/>
    </xf>
    <xf numFmtId="0" fontId="0" fillId="0" borderId="1" xfId="0" applyFont="1" applyFill="1" applyBorder="1">
      <alignment vertical="center"/>
    </xf>
    <xf numFmtId="176" fontId="0" fillId="0" borderId="2" xfId="0" applyNumberFormat="1" applyFont="1" applyFill="1" applyBorder="1">
      <alignment vertical="center"/>
    </xf>
    <xf numFmtId="0" fontId="0" fillId="0" borderId="12" xfId="0" applyFont="1" applyFill="1" applyBorder="1">
      <alignment vertical="center"/>
    </xf>
    <xf numFmtId="0" fontId="0" fillId="0" borderId="13" xfId="0" applyFont="1" applyFill="1" applyBorder="1">
      <alignment vertical="center"/>
    </xf>
    <xf numFmtId="176" fontId="0" fillId="0" borderId="13" xfId="0" applyNumberFormat="1" applyFont="1" applyFill="1" applyBorder="1">
      <alignment vertical="center"/>
    </xf>
    <xf numFmtId="176" fontId="0" fillId="0" borderId="14" xfId="0" applyNumberFormat="1" applyFont="1" applyFill="1" applyBorder="1">
      <alignment vertical="center"/>
    </xf>
    <xf numFmtId="0" fontId="0" fillId="0" borderId="2" xfId="0" applyFont="1" applyFill="1" applyBorder="1">
      <alignment vertical="center"/>
    </xf>
    <xf numFmtId="0" fontId="0" fillId="0" borderId="14" xfId="0" applyFont="1" applyFill="1" applyBorder="1">
      <alignment vertical="center"/>
    </xf>
    <xf numFmtId="0" fontId="0" fillId="0" borderId="4" xfId="0" applyFont="1" applyFill="1" applyBorder="1">
      <alignment vertical="center"/>
    </xf>
    <xf numFmtId="0" fontId="0" fillId="0" borderId="15" xfId="0" applyFont="1" applyFill="1" applyBorder="1">
      <alignment vertical="center"/>
    </xf>
    <xf numFmtId="0" fontId="0" fillId="0" borderId="15" xfId="0" applyFill="1" applyBorder="1">
      <alignment vertical="center"/>
    </xf>
    <xf numFmtId="0" fontId="0" fillId="0" borderId="3" xfId="0" applyFont="1" applyFill="1" applyBorder="1">
      <alignment vertical="center"/>
    </xf>
    <xf numFmtId="0" fontId="0" fillId="0" borderId="7" xfId="0" applyFont="1" applyFill="1" applyBorder="1">
      <alignment vertical="center"/>
    </xf>
    <xf numFmtId="176" fontId="0" fillId="0" borderId="10" xfId="0" applyNumberFormat="1" applyFont="1" applyFill="1" applyBorder="1">
      <alignment vertical="center"/>
    </xf>
    <xf numFmtId="176" fontId="0" fillId="0" borderId="11" xfId="0" applyNumberFormat="1" applyFont="1" applyFill="1" applyBorder="1">
      <alignment vertical="center"/>
    </xf>
    <xf numFmtId="0" fontId="0" fillId="0" borderId="4" xfId="0" applyFill="1" applyBorder="1">
      <alignment vertical="center"/>
    </xf>
    <xf numFmtId="0" fontId="0" fillId="0" borderId="3" xfId="0" applyFill="1" applyBorder="1">
      <alignment vertical="center"/>
    </xf>
    <xf numFmtId="0" fontId="4" fillId="0" borderId="1" xfId="0" applyFont="1" applyFill="1" applyBorder="1">
      <alignment vertical="center"/>
    </xf>
    <xf numFmtId="0" fontId="4" fillId="0" borderId="2" xfId="0" applyFont="1" applyFill="1" applyBorder="1">
      <alignment vertical="center"/>
    </xf>
    <xf numFmtId="0" fontId="4" fillId="0" borderId="0" xfId="0" applyFont="1" applyFill="1" applyBorder="1">
      <alignment vertical="center"/>
    </xf>
    <xf numFmtId="176" fontId="4" fillId="0" borderId="0" xfId="0" applyNumberFormat="1" applyFont="1" applyFill="1" applyBorder="1">
      <alignment vertical="center"/>
    </xf>
    <xf numFmtId="176" fontId="4" fillId="0" borderId="2" xfId="0" applyNumberFormat="1" applyFont="1" applyFill="1" applyBorder="1">
      <alignment vertical="center"/>
    </xf>
    <xf numFmtId="0" fontId="4" fillId="0" borderId="12" xfId="0" applyFont="1" applyFill="1" applyBorder="1">
      <alignment vertical="center"/>
    </xf>
    <xf numFmtId="0" fontId="4" fillId="0" borderId="14" xfId="0" applyFont="1" applyFill="1" applyBorder="1">
      <alignment vertical="center"/>
    </xf>
    <xf numFmtId="0" fontId="5" fillId="0" borderId="1" xfId="0" applyFont="1" applyFill="1" applyBorder="1">
      <alignment vertical="center"/>
    </xf>
    <xf numFmtId="0" fontId="5" fillId="0" borderId="2" xfId="0" applyFont="1" applyFill="1" applyBorder="1">
      <alignment vertical="center"/>
    </xf>
    <xf numFmtId="0" fontId="5" fillId="0" borderId="0" xfId="0" applyFont="1" applyFill="1" applyBorder="1">
      <alignment vertical="center"/>
    </xf>
    <xf numFmtId="176" fontId="5" fillId="0" borderId="0" xfId="0" applyNumberFormat="1" applyFont="1" applyFill="1" applyBorder="1">
      <alignment vertical="center"/>
    </xf>
    <xf numFmtId="176" fontId="5" fillId="0" borderId="2" xfId="0" applyNumberFormat="1" applyFont="1" applyFill="1" applyBorder="1">
      <alignment vertical="center"/>
    </xf>
    <xf numFmtId="0" fontId="5" fillId="0" borderId="12" xfId="0" applyFont="1" applyFill="1" applyBorder="1">
      <alignment vertical="center"/>
    </xf>
    <xf numFmtId="0" fontId="5" fillId="0" borderId="14" xfId="0" applyFont="1" applyFill="1" applyBorder="1">
      <alignment vertical="center"/>
    </xf>
    <xf numFmtId="0" fontId="5" fillId="0" borderId="13" xfId="0" applyFont="1" applyFill="1" applyBorder="1">
      <alignment vertical="center"/>
    </xf>
    <xf numFmtId="176" fontId="5" fillId="0" borderId="13" xfId="0" applyNumberFormat="1" applyFont="1" applyFill="1" applyBorder="1">
      <alignment vertical="center"/>
    </xf>
    <xf numFmtId="176" fontId="5" fillId="0" borderId="14" xfId="0" applyNumberFormat="1" applyFont="1" applyFill="1" applyBorder="1">
      <alignment vertical="center"/>
    </xf>
    <xf numFmtId="9" fontId="0" fillId="2" borderId="0" xfId="0" applyNumberFormat="1" applyFont="1" applyFill="1" applyBorder="1">
      <alignment vertical="center"/>
    </xf>
    <xf numFmtId="176" fontId="0" fillId="0" borderId="9" xfId="0" applyNumberFormat="1" applyFont="1" applyFill="1" applyBorder="1">
      <alignment vertical="center"/>
    </xf>
    <xf numFmtId="176" fontId="0" fillId="0" borderId="1" xfId="0" applyNumberFormat="1" applyFont="1" applyFill="1" applyBorder="1">
      <alignment vertical="center"/>
    </xf>
    <xf numFmtId="9" fontId="4" fillId="0" borderId="0" xfId="0" applyNumberFormat="1" applyFont="1" applyFill="1" applyBorder="1">
      <alignment vertical="center"/>
    </xf>
    <xf numFmtId="0" fontId="4" fillId="0" borderId="13" xfId="0" applyFont="1" applyFill="1" applyBorder="1">
      <alignment vertical="center"/>
    </xf>
    <xf numFmtId="0" fontId="6" fillId="0" borderId="1" xfId="0" applyFont="1" applyFill="1" applyBorder="1">
      <alignment vertical="center"/>
    </xf>
    <xf numFmtId="0" fontId="6" fillId="0" borderId="2" xfId="0" applyFont="1" applyFill="1" applyBorder="1">
      <alignment vertical="center"/>
    </xf>
    <xf numFmtId="0" fontId="6" fillId="0" borderId="0" xfId="0" applyFont="1" applyFill="1" applyBorder="1">
      <alignment vertical="center"/>
    </xf>
    <xf numFmtId="176" fontId="6" fillId="0" borderId="0" xfId="0" applyNumberFormat="1" applyFont="1" applyFill="1" applyBorder="1">
      <alignment vertical="center"/>
    </xf>
    <xf numFmtId="176" fontId="6" fillId="0" borderId="2" xfId="0" applyNumberFormat="1" applyFont="1" applyFill="1" applyBorder="1">
      <alignment vertical="center"/>
    </xf>
    <xf numFmtId="9" fontId="6" fillId="0" borderId="0" xfId="0" applyNumberFormat="1" applyFont="1" applyFill="1" applyBorder="1">
      <alignment vertical="center"/>
    </xf>
    <xf numFmtId="0" fontId="6" fillId="0" borderId="12" xfId="0" applyFont="1" applyFill="1" applyBorder="1">
      <alignment vertical="center"/>
    </xf>
    <xf numFmtId="0" fontId="6" fillId="0" borderId="14" xfId="0" applyFont="1" applyFill="1" applyBorder="1">
      <alignment vertical="center"/>
    </xf>
    <xf numFmtId="0" fontId="6" fillId="0" borderId="13" xfId="0" applyFont="1" applyFill="1" applyBorder="1">
      <alignment vertical="center"/>
    </xf>
    <xf numFmtId="9" fontId="4" fillId="2" borderId="0" xfId="0" applyNumberFormat="1" applyFont="1" applyFill="1" applyBorder="1">
      <alignment vertical="center"/>
    </xf>
    <xf numFmtId="176" fontId="4" fillId="0" borderId="1" xfId="0" applyNumberFormat="1" applyFont="1" applyFill="1" applyBorder="1">
      <alignment vertical="center"/>
    </xf>
    <xf numFmtId="176" fontId="4" fillId="0" borderId="12" xfId="0" applyNumberFormat="1" applyFont="1" applyFill="1" applyBorder="1">
      <alignment vertical="center"/>
    </xf>
    <xf numFmtId="176" fontId="4" fillId="0" borderId="13" xfId="0" applyNumberFormat="1" applyFont="1" applyFill="1" applyBorder="1">
      <alignment vertical="center"/>
    </xf>
    <xf numFmtId="176" fontId="4" fillId="0" borderId="14" xfId="0" applyNumberFormat="1" applyFont="1" applyFill="1" applyBorder="1">
      <alignment vertical="center"/>
    </xf>
    <xf numFmtId="9" fontId="0" fillId="0" borderId="1" xfId="0" applyNumberFormat="1" applyFont="1" applyFill="1" applyBorder="1">
      <alignment vertical="center"/>
    </xf>
    <xf numFmtId="9" fontId="0" fillId="0" borderId="2" xfId="0" applyNumberFormat="1" applyFont="1" applyFill="1" applyBorder="1">
      <alignment vertical="center"/>
    </xf>
    <xf numFmtId="9" fontId="0" fillId="2" borderId="2" xfId="0" applyNumberFormat="1" applyFont="1" applyFill="1" applyBorder="1">
      <alignment vertical="center"/>
    </xf>
    <xf numFmtId="9" fontId="6" fillId="0" borderId="1" xfId="0" applyNumberFormat="1" applyFont="1" applyFill="1" applyBorder="1">
      <alignment vertical="center"/>
    </xf>
    <xf numFmtId="9" fontId="6" fillId="0" borderId="2" xfId="0" applyNumberFormat="1" applyFont="1" applyFill="1" applyBorder="1">
      <alignment vertical="center"/>
    </xf>
    <xf numFmtId="9" fontId="0" fillId="2" borderId="1" xfId="0" applyNumberFormat="1" applyFont="1" applyFill="1" applyBorder="1">
      <alignment vertical="center"/>
    </xf>
    <xf numFmtId="9" fontId="0" fillId="0" borderId="12" xfId="0" applyNumberFormat="1" applyFont="1" applyFill="1" applyBorder="1">
      <alignment vertical="center"/>
    </xf>
    <xf numFmtId="9" fontId="0" fillId="0" borderId="13" xfId="0" applyNumberFormat="1" applyFont="1" applyFill="1" applyBorder="1">
      <alignment vertical="center"/>
    </xf>
    <xf numFmtId="9" fontId="0" fillId="0" borderId="14" xfId="0" applyNumberFormat="1" applyFont="1" applyFill="1" applyBorder="1">
      <alignment vertical="center"/>
    </xf>
    <xf numFmtId="9" fontId="6" fillId="0" borderId="12" xfId="0" applyNumberFormat="1" applyFont="1" applyFill="1" applyBorder="1">
      <alignment vertical="center"/>
    </xf>
    <xf numFmtId="9" fontId="6" fillId="0" borderId="13" xfId="0" applyNumberFormat="1" applyFont="1" applyFill="1" applyBorder="1">
      <alignment vertical="center"/>
    </xf>
    <xf numFmtId="9" fontId="6" fillId="0" borderId="14" xfId="0" applyNumberFormat="1" applyFont="1" applyFill="1" applyBorder="1">
      <alignment vertical="center"/>
    </xf>
    <xf numFmtId="9" fontId="0" fillId="0" borderId="9" xfId="0" applyNumberFormat="1" applyFont="1" applyFill="1" applyBorder="1">
      <alignment vertical="center"/>
    </xf>
    <xf numFmtId="9" fontId="0" fillId="0" borderId="10" xfId="0" applyNumberFormat="1" applyFont="1" applyFill="1" applyBorder="1">
      <alignment vertical="center"/>
    </xf>
    <xf numFmtId="9" fontId="0" fillId="0" borderId="11" xfId="0" applyNumberFormat="1" applyFont="1" applyFill="1" applyBorder="1">
      <alignment vertical="center"/>
    </xf>
    <xf numFmtId="9" fontId="4" fillId="2" borderId="1" xfId="0" applyNumberFormat="1" applyFont="1" applyFill="1" applyBorder="1">
      <alignment vertical="center"/>
    </xf>
    <xf numFmtId="9" fontId="4" fillId="2" borderId="2" xfId="0" applyNumberFormat="1" applyFont="1" applyFill="1" applyBorder="1">
      <alignment vertical="center"/>
    </xf>
    <xf numFmtId="9" fontId="4" fillId="2" borderId="12" xfId="0" applyNumberFormat="1" applyFont="1" applyFill="1" applyBorder="1">
      <alignment vertical="center"/>
    </xf>
    <xf numFmtId="9" fontId="4" fillId="2" borderId="13" xfId="0" applyNumberFormat="1" applyFont="1" applyFill="1" applyBorder="1">
      <alignment vertical="center"/>
    </xf>
    <xf numFmtId="9" fontId="4" fillId="2" borderId="14" xfId="0" applyNumberFormat="1" applyFont="1" applyFill="1" applyBorder="1">
      <alignment vertical="center"/>
    </xf>
    <xf numFmtId="9" fontId="4" fillId="0" borderId="1" xfId="0" applyNumberFormat="1" applyFont="1" applyFill="1" applyBorder="1">
      <alignment vertical="center"/>
    </xf>
    <xf numFmtId="9" fontId="4" fillId="0" borderId="2" xfId="0" applyNumberFormat="1" applyFont="1" applyFill="1" applyBorder="1">
      <alignment vertical="center"/>
    </xf>
    <xf numFmtId="9" fontId="4" fillId="0" borderId="12" xfId="0" applyNumberFormat="1" applyFont="1" applyFill="1" applyBorder="1">
      <alignment vertical="center"/>
    </xf>
    <xf numFmtId="9" fontId="4" fillId="0" borderId="13" xfId="0" applyNumberFormat="1" applyFont="1" applyFill="1" applyBorder="1">
      <alignment vertical="center"/>
    </xf>
    <xf numFmtId="9" fontId="4" fillId="0" borderId="14" xfId="0" applyNumberFormat="1" applyFont="1" applyFill="1" applyBorder="1">
      <alignment vertical="center"/>
    </xf>
    <xf numFmtId="176" fontId="0" fillId="4" borderId="0" xfId="0" applyNumberFormat="1" applyFont="1" applyFill="1" applyBorder="1">
      <alignment vertical="center"/>
    </xf>
    <xf numFmtId="176" fontId="0" fillId="4" borderId="2" xfId="0" applyNumberFormat="1" applyFont="1" applyFill="1" applyBorder="1">
      <alignment vertical="center"/>
    </xf>
    <xf numFmtId="9" fontId="0" fillId="4" borderId="1" xfId="0" applyNumberFormat="1" applyFont="1" applyFill="1" applyBorder="1">
      <alignment vertical="center"/>
    </xf>
    <xf numFmtId="9" fontId="0" fillId="4" borderId="0" xfId="0" applyNumberFormat="1" applyFont="1" applyFill="1" applyBorder="1">
      <alignment vertical="center"/>
    </xf>
    <xf numFmtId="9" fontId="0" fillId="4" borderId="2" xfId="0" applyNumberFormat="1" applyFont="1" applyFill="1" applyBorder="1">
      <alignment vertical="center"/>
    </xf>
    <xf numFmtId="0" fontId="0" fillId="3" borderId="13" xfId="0" applyFont="1" applyFill="1" applyBorder="1">
      <alignment vertical="center"/>
    </xf>
    <xf numFmtId="0" fontId="0" fillId="3" borderId="15" xfId="0" applyFill="1" applyBorder="1">
      <alignment vertical="center"/>
    </xf>
    <xf numFmtId="0" fontId="4" fillId="3" borderId="0" xfId="0" applyFont="1" applyFill="1" applyBorder="1">
      <alignment vertical="center"/>
    </xf>
    <xf numFmtId="0" fontId="5" fillId="3" borderId="0" xfId="0" applyFont="1" applyFill="1" applyBorder="1">
      <alignment vertical="center"/>
    </xf>
    <xf numFmtId="0" fontId="6" fillId="3" borderId="0" xfId="0" applyFont="1" applyFill="1" applyBorder="1">
      <alignment vertical="center"/>
    </xf>
    <xf numFmtId="0" fontId="0" fillId="3" borderId="10" xfId="0" applyFont="1" applyFill="1" applyBorder="1">
      <alignment vertical="center"/>
    </xf>
    <xf numFmtId="0" fontId="0" fillId="3" borderId="11" xfId="0" applyFont="1" applyFill="1" applyBorder="1">
      <alignment vertical="center"/>
    </xf>
    <xf numFmtId="0" fontId="0" fillId="3" borderId="2" xfId="0" applyFont="1" applyFill="1" applyBorder="1">
      <alignment vertical="center"/>
    </xf>
    <xf numFmtId="0" fontId="0" fillId="0" borderId="11" xfId="0" applyFill="1" applyBorder="1">
      <alignment vertical="center"/>
    </xf>
    <xf numFmtId="0" fontId="0" fillId="0" borderId="14" xfId="0" applyFill="1" applyBorder="1">
      <alignment vertical="center"/>
    </xf>
    <xf numFmtId="0" fontId="0" fillId="3" borderId="1" xfId="0" applyFont="1" applyFill="1" applyBorder="1">
      <alignment vertical="center"/>
    </xf>
    <xf numFmtId="0" fontId="0" fillId="3" borderId="12" xfId="0" applyFont="1" applyFill="1" applyBorder="1">
      <alignment vertical="center"/>
    </xf>
    <xf numFmtId="0" fontId="0" fillId="0" borderId="8" xfId="0" applyFont="1" applyFill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8" xfId="0" applyFill="1" applyBorder="1" applyAlignment="1">
      <alignment vertical="center"/>
    </xf>
    <xf numFmtId="0" fontId="0" fillId="0" borderId="8" xfId="0" applyFill="1" applyBorder="1" applyAlignment="1">
      <alignment vertical="center" wrapText="1"/>
    </xf>
    <xf numFmtId="0" fontId="0" fillId="0" borderId="5" xfId="0" applyBorder="1" applyAlignment="1">
      <alignment vertical="center" wrapText="1"/>
    </xf>
  </cellXfs>
  <cellStyles count="3">
    <cellStyle name="一般 2" xfId="2"/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81"/>
  <sheetViews>
    <sheetView tabSelected="1" topLeftCell="A28" zoomScale="115" zoomScaleNormal="115" workbookViewId="0">
      <pane xSplit="4" topLeftCell="K1" activePane="topRight" state="frozen"/>
      <selection pane="topRight" activeCell="T35" sqref="T35"/>
    </sheetView>
  </sheetViews>
  <sheetFormatPr defaultRowHeight="13.5"/>
  <cols>
    <col min="1" max="1" width="12" style="6" customWidth="1"/>
    <col min="2" max="10" width="9" style="6" customWidth="1"/>
    <col min="11" max="16384" width="9" style="6"/>
  </cols>
  <sheetData>
    <row r="1" spans="1:21" s="8" customFormat="1">
      <c r="E1" s="5" t="s">
        <v>69</v>
      </c>
      <c r="G1" s="5" t="s">
        <v>70</v>
      </c>
      <c r="H1" s="5" t="s">
        <v>71</v>
      </c>
      <c r="J1" s="5" t="s">
        <v>72</v>
      </c>
      <c r="K1" s="5" t="s">
        <v>58</v>
      </c>
      <c r="M1" s="5" t="s">
        <v>57</v>
      </c>
      <c r="S1" s="5" t="s">
        <v>59</v>
      </c>
      <c r="U1" s="101"/>
    </row>
    <row r="2" spans="1:21">
      <c r="A2" s="109" t="s">
        <v>78</v>
      </c>
      <c r="B2" s="23"/>
      <c r="C2" s="26" t="s">
        <v>46</v>
      </c>
      <c r="D2" s="27" t="s">
        <v>47</v>
      </c>
      <c r="E2" s="20" t="s">
        <v>0</v>
      </c>
      <c r="F2" s="20" t="s">
        <v>1</v>
      </c>
      <c r="G2" s="22" t="s">
        <v>7</v>
      </c>
      <c r="H2" s="26" t="s">
        <v>54</v>
      </c>
      <c r="I2" s="21" t="s">
        <v>55</v>
      </c>
      <c r="J2" s="27" t="s">
        <v>56</v>
      </c>
      <c r="K2" s="19" t="s">
        <v>2</v>
      </c>
      <c r="L2" s="22" t="s">
        <v>3</v>
      </c>
      <c r="M2" s="20" t="s">
        <v>5</v>
      </c>
      <c r="N2" s="20" t="s">
        <v>6</v>
      </c>
      <c r="O2" s="20"/>
      <c r="P2" s="22"/>
      <c r="Q2" s="26" t="s">
        <v>40</v>
      </c>
      <c r="R2" s="21" t="s">
        <v>41</v>
      </c>
      <c r="S2" s="19" t="s">
        <v>0</v>
      </c>
      <c r="T2" s="20" t="s">
        <v>1</v>
      </c>
      <c r="U2" s="22" t="s">
        <v>7</v>
      </c>
    </row>
    <row r="3" spans="1:21">
      <c r="A3" s="107"/>
      <c r="B3" s="106" t="s">
        <v>4</v>
      </c>
      <c r="C3" s="11" t="s">
        <v>10</v>
      </c>
      <c r="D3" s="17" t="s">
        <v>10</v>
      </c>
      <c r="E3" s="4">
        <f t="shared" ref="E3:E8" si="0">((K3*M3*(L3+M3-1)+K3*M3*L3)*Q3+(K3/2*N3*(L3/2+N3-1)+K3/2*N3*L3/2)*2*R3)/(K3*L3)</f>
        <v>42.125</v>
      </c>
      <c r="F3" s="4">
        <f t="shared" ref="F3:F8" si="1">((K3*(M3-1)*(L3+M3-1)+K3*(M3-1)*L3)*Q3+(K3/2*(N3-1)*(L3/2+N3-1)+K3/2*(N3-1)*L3/2)*2*R3)/(K3*L3)</f>
        <v>35.8125</v>
      </c>
      <c r="G3" s="12">
        <f t="shared" ref="G3:G8" si="2">((K3+M3-1)*(L3+M3-1)*Q3+(K3/2+N3-1)*(L3/2+N3-1)*2*R3)/(K3*L3)</f>
        <v>3.65771484375</v>
      </c>
      <c r="H3" s="76">
        <f>E3/E$6</f>
        <v>0.73903508771929827</v>
      </c>
      <c r="I3" s="77">
        <f t="shared" ref="I3:I5" si="3">F3/F$6</f>
        <v>0.73840206185567014</v>
      </c>
      <c r="J3" s="78">
        <f>G3/G$6</f>
        <v>0.36237422600619196</v>
      </c>
      <c r="K3" s="11">
        <v>64</v>
      </c>
      <c r="L3" s="17">
        <v>64</v>
      </c>
      <c r="M3" s="6">
        <v>8</v>
      </c>
      <c r="N3" s="6">
        <v>4</v>
      </c>
      <c r="O3" s="9"/>
      <c r="P3" s="10"/>
      <c r="Q3" s="11">
        <v>2</v>
      </c>
      <c r="R3" s="6">
        <v>2</v>
      </c>
      <c r="S3" s="1" t="s">
        <v>81</v>
      </c>
      <c r="T3" s="2" t="s">
        <v>82</v>
      </c>
      <c r="U3" s="3" t="s">
        <v>20</v>
      </c>
    </row>
    <row r="4" spans="1:21">
      <c r="A4" s="107"/>
      <c r="B4" s="107"/>
      <c r="C4" s="11" t="s">
        <v>9</v>
      </c>
      <c r="D4" s="17" t="s">
        <v>9</v>
      </c>
      <c r="E4" s="4">
        <f t="shared" si="0"/>
        <v>44.25</v>
      </c>
      <c r="F4" s="4">
        <f t="shared" si="1"/>
        <v>37.625</v>
      </c>
      <c r="G4" s="12">
        <f t="shared" si="2"/>
        <v>4.380859375</v>
      </c>
      <c r="H4" s="64">
        <f t="shared" ref="H4:H5" si="4">E4/E$6</f>
        <v>0.77631578947368418</v>
      </c>
      <c r="I4" s="7">
        <f t="shared" si="3"/>
        <v>0.77577319587628868</v>
      </c>
      <c r="J4" s="65">
        <f t="shared" ref="J4:J5" si="5">G4/G$6</f>
        <v>0.43401702786377711</v>
      </c>
      <c r="K4" s="11">
        <v>32</v>
      </c>
      <c r="L4" s="17">
        <v>32</v>
      </c>
      <c r="M4" s="6">
        <v>8</v>
      </c>
      <c r="N4" s="6">
        <v>4</v>
      </c>
      <c r="P4" s="17"/>
      <c r="Q4" s="11">
        <v>2</v>
      </c>
      <c r="R4" s="6">
        <v>2</v>
      </c>
      <c r="S4" s="11" t="s">
        <v>19</v>
      </c>
      <c r="T4" s="6" t="s">
        <v>33</v>
      </c>
      <c r="U4" s="17" t="s">
        <v>20</v>
      </c>
    </row>
    <row r="5" spans="1:21">
      <c r="A5" s="107"/>
      <c r="B5" s="107"/>
      <c r="C5" s="11" t="s">
        <v>11</v>
      </c>
      <c r="D5" s="17" t="s">
        <v>11</v>
      </c>
      <c r="E5" s="4">
        <f t="shared" si="0"/>
        <v>48.5</v>
      </c>
      <c r="F5" s="4">
        <f t="shared" si="1"/>
        <v>41.25</v>
      </c>
      <c r="G5" s="12">
        <f t="shared" si="2"/>
        <v>6.0234375</v>
      </c>
      <c r="H5" s="64">
        <f t="shared" si="4"/>
        <v>0.85087719298245612</v>
      </c>
      <c r="I5" s="7">
        <f t="shared" si="3"/>
        <v>0.85051546391752575</v>
      </c>
      <c r="J5" s="65">
        <f t="shared" si="5"/>
        <v>0.59674922600619196</v>
      </c>
      <c r="K5" s="11">
        <v>16</v>
      </c>
      <c r="L5" s="17">
        <v>16</v>
      </c>
      <c r="M5" s="6">
        <v>8</v>
      </c>
      <c r="N5" s="6">
        <v>4</v>
      </c>
      <c r="P5" s="17"/>
      <c r="Q5" s="11">
        <v>2</v>
      </c>
      <c r="R5" s="6">
        <v>2</v>
      </c>
      <c r="S5" s="11" t="s">
        <v>19</v>
      </c>
      <c r="T5" s="6" t="s">
        <v>33</v>
      </c>
      <c r="U5" s="17" t="s">
        <v>20</v>
      </c>
    </row>
    <row r="6" spans="1:21">
      <c r="A6" s="107"/>
      <c r="B6" s="107"/>
      <c r="C6" s="11" t="s">
        <v>12</v>
      </c>
      <c r="D6" s="17" t="s">
        <v>12</v>
      </c>
      <c r="E6" s="89">
        <f t="shared" si="0"/>
        <v>57</v>
      </c>
      <c r="F6" s="89">
        <f t="shared" si="1"/>
        <v>48.5</v>
      </c>
      <c r="G6" s="90">
        <f t="shared" si="2"/>
        <v>10.09375</v>
      </c>
      <c r="H6" s="91">
        <f>E6/E$6</f>
        <v>1</v>
      </c>
      <c r="I6" s="92">
        <f t="shared" ref="I6:J6" si="6">F6/F$6</f>
        <v>1</v>
      </c>
      <c r="J6" s="93">
        <f t="shared" si="6"/>
        <v>1</v>
      </c>
      <c r="K6" s="11">
        <v>8</v>
      </c>
      <c r="L6" s="17">
        <v>8</v>
      </c>
      <c r="M6" s="6">
        <v>8</v>
      </c>
      <c r="N6" s="6">
        <v>4</v>
      </c>
      <c r="P6" s="17"/>
      <c r="Q6" s="11">
        <v>2</v>
      </c>
      <c r="R6" s="6">
        <v>2</v>
      </c>
      <c r="S6" s="11" t="s">
        <v>19</v>
      </c>
      <c r="T6" s="6" t="s">
        <v>33</v>
      </c>
      <c r="U6" s="17" t="s">
        <v>20</v>
      </c>
    </row>
    <row r="7" spans="1:21">
      <c r="A7" s="107"/>
      <c r="B7" s="107"/>
      <c r="C7" s="11" t="s">
        <v>12</v>
      </c>
      <c r="D7" s="17" t="s">
        <v>13</v>
      </c>
      <c r="E7" s="4">
        <f t="shared" si="0"/>
        <v>37</v>
      </c>
      <c r="F7" s="4">
        <f t="shared" si="1"/>
        <v>31.5</v>
      </c>
      <c r="G7" s="12">
        <f t="shared" si="2"/>
        <v>7.34375</v>
      </c>
      <c r="H7" s="64">
        <f t="shared" ref="H7:H8" si="7">E7/E$6</f>
        <v>0.64912280701754388</v>
      </c>
      <c r="I7" s="7">
        <f t="shared" ref="I7:I8" si="8">F7/F$6</f>
        <v>0.64948453608247425</v>
      </c>
      <c r="J7" s="65">
        <f t="shared" ref="J7:J8" si="9">G7/G$6</f>
        <v>0.72755417956656343</v>
      </c>
      <c r="K7" s="11">
        <v>8</v>
      </c>
      <c r="L7" s="17">
        <v>4</v>
      </c>
      <c r="M7" s="6">
        <v>8</v>
      </c>
      <c r="N7" s="6">
        <v>4</v>
      </c>
      <c r="P7" s="17"/>
      <c r="Q7" s="11">
        <v>1</v>
      </c>
      <c r="R7" s="6">
        <v>1</v>
      </c>
      <c r="S7" s="11" t="s">
        <v>19</v>
      </c>
      <c r="T7" s="6" t="s">
        <v>33</v>
      </c>
      <c r="U7" s="17" t="s">
        <v>20</v>
      </c>
    </row>
    <row r="8" spans="1:21">
      <c r="A8" s="108"/>
      <c r="B8" s="108"/>
      <c r="C8" s="13" t="s">
        <v>12</v>
      </c>
      <c r="D8" s="18" t="s">
        <v>14</v>
      </c>
      <c r="E8" s="15">
        <f t="shared" si="0"/>
        <v>28.5</v>
      </c>
      <c r="F8" s="15">
        <f t="shared" si="1"/>
        <v>24.25</v>
      </c>
      <c r="G8" s="16">
        <f t="shared" si="2"/>
        <v>7.34375</v>
      </c>
      <c r="H8" s="70">
        <f t="shared" si="7"/>
        <v>0.5</v>
      </c>
      <c r="I8" s="71">
        <f t="shared" si="8"/>
        <v>0.5</v>
      </c>
      <c r="J8" s="72">
        <f t="shared" si="9"/>
        <v>0.72755417956656343</v>
      </c>
      <c r="K8" s="13">
        <v>4</v>
      </c>
      <c r="L8" s="18">
        <v>8</v>
      </c>
      <c r="M8" s="14">
        <v>8</v>
      </c>
      <c r="N8" s="14">
        <v>4</v>
      </c>
      <c r="O8" s="14"/>
      <c r="P8" s="18"/>
      <c r="Q8" s="13">
        <v>1</v>
      </c>
      <c r="R8" s="14">
        <v>1</v>
      </c>
      <c r="S8" s="13" t="s">
        <v>19</v>
      </c>
      <c r="T8" s="14" t="s">
        <v>33</v>
      </c>
      <c r="U8" s="18" t="s">
        <v>20</v>
      </c>
    </row>
    <row r="9" spans="1:21">
      <c r="A9" s="109" t="s">
        <v>53</v>
      </c>
      <c r="B9" s="23"/>
      <c r="C9" s="26" t="s">
        <v>46</v>
      </c>
      <c r="D9" s="27" t="s">
        <v>47</v>
      </c>
      <c r="E9" s="20" t="s">
        <v>0</v>
      </c>
      <c r="F9" s="20" t="s">
        <v>1</v>
      </c>
      <c r="G9" s="22" t="s">
        <v>7</v>
      </c>
      <c r="H9" s="26" t="s">
        <v>54</v>
      </c>
      <c r="I9" s="21" t="s">
        <v>55</v>
      </c>
      <c r="J9" s="27" t="s">
        <v>56</v>
      </c>
      <c r="K9" s="19" t="s">
        <v>2</v>
      </c>
      <c r="L9" s="22" t="s">
        <v>3</v>
      </c>
      <c r="M9" s="20" t="s">
        <v>5</v>
      </c>
      <c r="N9" s="20" t="s">
        <v>6</v>
      </c>
      <c r="O9" s="20" t="s">
        <v>31</v>
      </c>
      <c r="P9" s="22" t="s">
        <v>32</v>
      </c>
      <c r="Q9" s="26" t="s">
        <v>40</v>
      </c>
      <c r="R9" s="21" t="s">
        <v>41</v>
      </c>
      <c r="S9" s="19" t="s">
        <v>0</v>
      </c>
      <c r="T9" s="20" t="s">
        <v>1</v>
      </c>
      <c r="U9" s="22" t="s">
        <v>7</v>
      </c>
    </row>
    <row r="10" spans="1:21">
      <c r="A10" s="107"/>
      <c r="B10" s="110" t="s">
        <v>83</v>
      </c>
      <c r="C10" s="11" t="s">
        <v>10</v>
      </c>
      <c r="D10" s="17" t="s">
        <v>10</v>
      </c>
      <c r="E10" s="4">
        <f t="shared" ref="E10:E15" si="10">((O10*M10*(P10+M10-1)+O10*M10*P10)*Q10+(O10/2*N10*(P10/2+N10-1)+O10/2*N10*P10/2)*2*R10)*(K10/O10*L10/P10)/(K10*L10)</f>
        <v>57</v>
      </c>
      <c r="F10" s="4">
        <f t="shared" ref="F10:F15" si="11">((O10*(M10-1)*(P10+M10-1)+O10*(M10-1)*P10)*Q10+(O10/2*(N10-1)*(P10/2+N10-1)+O10/2*(N10-1)*P10/2)*2*R10)*(K10/O10*L10/P10)/(K10*L10)</f>
        <v>48.5</v>
      </c>
      <c r="G10" s="12">
        <f t="shared" ref="G10:G15" si="12">((O10+M10-1)*(P10+M10-1)*Q10+(O10/2+N10-1)*(P10/2+N10-1)*2*R10)*(K10/O10*L10/P10)/(K10*L10)</f>
        <v>10.09375</v>
      </c>
      <c r="H10" s="76">
        <f>E10/E$6</f>
        <v>1</v>
      </c>
      <c r="I10" s="77">
        <f t="shared" ref="I10:I15" si="13">F10/F$6</f>
        <v>1</v>
      </c>
      <c r="J10" s="78">
        <f t="shared" ref="J10:J15" si="14">G10/G$6</f>
        <v>1</v>
      </c>
      <c r="K10" s="11">
        <v>64</v>
      </c>
      <c r="L10" s="17">
        <v>64</v>
      </c>
      <c r="M10" s="6">
        <v>8</v>
      </c>
      <c r="N10" s="6">
        <v>4</v>
      </c>
      <c r="O10" s="9">
        <v>8</v>
      </c>
      <c r="P10" s="10">
        <v>8</v>
      </c>
      <c r="Q10" s="11">
        <v>2</v>
      </c>
      <c r="R10" s="6">
        <v>2</v>
      </c>
      <c r="S10" s="1" t="s">
        <v>74</v>
      </c>
      <c r="T10" s="2" t="s">
        <v>75</v>
      </c>
      <c r="U10" s="3" t="s">
        <v>76</v>
      </c>
    </row>
    <row r="11" spans="1:21">
      <c r="A11" s="107"/>
      <c r="B11" s="107"/>
      <c r="C11" s="11" t="s">
        <v>9</v>
      </c>
      <c r="D11" s="17" t="s">
        <v>9</v>
      </c>
      <c r="E11" s="4">
        <f t="shared" si="10"/>
        <v>57</v>
      </c>
      <c r="F11" s="4">
        <f t="shared" si="11"/>
        <v>48.5</v>
      </c>
      <c r="G11" s="12">
        <f t="shared" si="12"/>
        <v>10.09375</v>
      </c>
      <c r="H11" s="64">
        <f t="shared" ref="H11:H12" si="15">E11/E$6</f>
        <v>1</v>
      </c>
      <c r="I11" s="7">
        <f t="shared" si="13"/>
        <v>1</v>
      </c>
      <c r="J11" s="65">
        <f t="shared" si="14"/>
        <v>1</v>
      </c>
      <c r="K11" s="11">
        <v>32</v>
      </c>
      <c r="L11" s="17">
        <v>32</v>
      </c>
      <c r="M11" s="6">
        <v>8</v>
      </c>
      <c r="N11" s="6">
        <v>4</v>
      </c>
      <c r="O11" s="6">
        <v>8</v>
      </c>
      <c r="P11" s="17">
        <v>8</v>
      </c>
      <c r="Q11" s="11">
        <v>2</v>
      </c>
      <c r="R11" s="6">
        <v>2</v>
      </c>
      <c r="S11" s="1" t="s">
        <v>74</v>
      </c>
      <c r="T11" s="2" t="s">
        <v>75</v>
      </c>
      <c r="U11" s="3" t="s">
        <v>76</v>
      </c>
    </row>
    <row r="12" spans="1:21">
      <c r="A12" s="107"/>
      <c r="B12" s="107"/>
      <c r="C12" s="11" t="s">
        <v>11</v>
      </c>
      <c r="D12" s="17" t="s">
        <v>11</v>
      </c>
      <c r="E12" s="4">
        <f t="shared" si="10"/>
        <v>57</v>
      </c>
      <c r="F12" s="4">
        <f t="shared" si="11"/>
        <v>48.5</v>
      </c>
      <c r="G12" s="12">
        <f t="shared" si="12"/>
        <v>10.09375</v>
      </c>
      <c r="H12" s="64">
        <f t="shared" si="15"/>
        <v>1</v>
      </c>
      <c r="I12" s="7">
        <f t="shared" si="13"/>
        <v>1</v>
      </c>
      <c r="J12" s="65">
        <f t="shared" si="14"/>
        <v>1</v>
      </c>
      <c r="K12" s="11">
        <v>16</v>
      </c>
      <c r="L12" s="17">
        <v>16</v>
      </c>
      <c r="M12" s="6">
        <v>8</v>
      </c>
      <c r="N12" s="6">
        <v>4</v>
      </c>
      <c r="O12" s="6">
        <v>8</v>
      </c>
      <c r="P12" s="17">
        <v>8</v>
      </c>
      <c r="Q12" s="11">
        <v>2</v>
      </c>
      <c r="R12" s="6">
        <v>2</v>
      </c>
      <c r="S12" s="1" t="s">
        <v>74</v>
      </c>
      <c r="T12" s="2" t="s">
        <v>75</v>
      </c>
      <c r="U12" s="3" t="s">
        <v>76</v>
      </c>
    </row>
    <row r="13" spans="1:21">
      <c r="A13" s="107"/>
      <c r="B13" s="107"/>
      <c r="C13" s="11" t="s">
        <v>12</v>
      </c>
      <c r="D13" s="17" t="s">
        <v>12</v>
      </c>
      <c r="E13" s="4">
        <f t="shared" si="10"/>
        <v>57</v>
      </c>
      <c r="F13" s="4">
        <f t="shared" si="11"/>
        <v>48.5</v>
      </c>
      <c r="G13" s="12">
        <f t="shared" si="12"/>
        <v>10.09375</v>
      </c>
      <c r="H13" s="64">
        <f>E13/E$6</f>
        <v>1</v>
      </c>
      <c r="I13" s="7">
        <f t="shared" si="13"/>
        <v>1</v>
      </c>
      <c r="J13" s="65">
        <f t="shared" si="14"/>
        <v>1</v>
      </c>
      <c r="K13" s="11">
        <v>8</v>
      </c>
      <c r="L13" s="17">
        <v>8</v>
      </c>
      <c r="M13" s="6">
        <v>8</v>
      </c>
      <c r="N13" s="6">
        <v>4</v>
      </c>
      <c r="O13" s="6">
        <v>8</v>
      </c>
      <c r="P13" s="17">
        <v>8</v>
      </c>
      <c r="Q13" s="11">
        <v>2</v>
      </c>
      <c r="R13" s="6">
        <v>2</v>
      </c>
      <c r="S13" s="1" t="s">
        <v>74</v>
      </c>
      <c r="T13" s="2" t="s">
        <v>75</v>
      </c>
      <c r="U13" s="3" t="s">
        <v>76</v>
      </c>
    </row>
    <row r="14" spans="1:21">
      <c r="A14" s="107"/>
      <c r="B14" s="107"/>
      <c r="C14" s="11" t="s">
        <v>12</v>
      </c>
      <c r="D14" s="17" t="s">
        <v>13</v>
      </c>
      <c r="E14" s="4">
        <f t="shared" si="10"/>
        <v>37</v>
      </c>
      <c r="F14" s="4">
        <f t="shared" si="11"/>
        <v>31.5</v>
      </c>
      <c r="G14" s="12">
        <f t="shared" si="12"/>
        <v>7.34375</v>
      </c>
      <c r="H14" s="64">
        <f t="shared" ref="H14:H15" si="16">E14/E$6</f>
        <v>0.64912280701754388</v>
      </c>
      <c r="I14" s="7">
        <f t="shared" si="13"/>
        <v>0.64948453608247425</v>
      </c>
      <c r="J14" s="65">
        <f t="shared" si="14"/>
        <v>0.72755417956656343</v>
      </c>
      <c r="K14" s="11">
        <v>8</v>
      </c>
      <c r="L14" s="17">
        <v>4</v>
      </c>
      <c r="M14" s="6">
        <v>8</v>
      </c>
      <c r="N14" s="6">
        <v>4</v>
      </c>
      <c r="O14" s="6">
        <v>8</v>
      </c>
      <c r="P14" s="17">
        <v>4</v>
      </c>
      <c r="Q14" s="11">
        <v>1</v>
      </c>
      <c r="R14" s="6">
        <v>1</v>
      </c>
      <c r="S14" s="1" t="s">
        <v>74</v>
      </c>
      <c r="T14" s="2" t="s">
        <v>75</v>
      </c>
      <c r="U14" s="3" t="s">
        <v>76</v>
      </c>
    </row>
    <row r="15" spans="1:21">
      <c r="A15" s="107"/>
      <c r="B15" s="108"/>
      <c r="C15" s="13" t="s">
        <v>12</v>
      </c>
      <c r="D15" s="18" t="s">
        <v>14</v>
      </c>
      <c r="E15" s="4">
        <f t="shared" si="10"/>
        <v>28.5</v>
      </c>
      <c r="F15" s="4">
        <f t="shared" si="11"/>
        <v>24.25</v>
      </c>
      <c r="G15" s="12">
        <f t="shared" si="12"/>
        <v>7.34375</v>
      </c>
      <c r="H15" s="70">
        <f t="shared" si="16"/>
        <v>0.5</v>
      </c>
      <c r="I15" s="71">
        <f t="shared" si="13"/>
        <v>0.5</v>
      </c>
      <c r="J15" s="72">
        <f t="shared" si="14"/>
        <v>0.72755417956656343</v>
      </c>
      <c r="K15" s="13">
        <v>4</v>
      </c>
      <c r="L15" s="18">
        <v>8</v>
      </c>
      <c r="M15" s="14">
        <v>8</v>
      </c>
      <c r="N15" s="14">
        <v>4</v>
      </c>
      <c r="O15" s="14">
        <v>4</v>
      </c>
      <c r="P15" s="18">
        <v>8</v>
      </c>
      <c r="Q15" s="13">
        <v>1</v>
      </c>
      <c r="R15" s="14">
        <v>1</v>
      </c>
      <c r="S15" s="1" t="s">
        <v>74</v>
      </c>
      <c r="T15" s="2" t="s">
        <v>75</v>
      </c>
      <c r="U15" s="3" t="s">
        <v>76</v>
      </c>
    </row>
    <row r="16" spans="1:21">
      <c r="A16" s="107"/>
      <c r="B16" s="23"/>
      <c r="C16" s="26" t="s">
        <v>46</v>
      </c>
      <c r="D16" s="27" t="s">
        <v>47</v>
      </c>
      <c r="E16" s="20" t="s">
        <v>0</v>
      </c>
      <c r="F16" s="20" t="s">
        <v>1</v>
      </c>
      <c r="G16" s="22" t="s">
        <v>7</v>
      </c>
      <c r="H16" s="26" t="s">
        <v>54</v>
      </c>
      <c r="I16" s="21" t="s">
        <v>55</v>
      </c>
      <c r="J16" s="27" t="s">
        <v>56</v>
      </c>
      <c r="K16" s="19" t="s">
        <v>2</v>
      </c>
      <c r="L16" s="22" t="s">
        <v>3</v>
      </c>
      <c r="M16" s="20" t="s">
        <v>5</v>
      </c>
      <c r="N16" s="20" t="s">
        <v>6</v>
      </c>
      <c r="O16" s="20" t="s">
        <v>31</v>
      </c>
      <c r="P16" s="22" t="s">
        <v>32</v>
      </c>
      <c r="Q16" s="26" t="s">
        <v>40</v>
      </c>
      <c r="R16" s="21" t="s">
        <v>41</v>
      </c>
      <c r="S16" s="19" t="s">
        <v>0</v>
      </c>
      <c r="T16" s="20" t="s">
        <v>1</v>
      </c>
      <c r="U16" s="22" t="s">
        <v>7</v>
      </c>
    </row>
    <row r="17" spans="1:21">
      <c r="A17" s="107"/>
      <c r="B17" s="110" t="s">
        <v>84</v>
      </c>
      <c r="C17" s="11" t="s">
        <v>10</v>
      </c>
      <c r="D17" s="17" t="s">
        <v>10</v>
      </c>
      <c r="E17" s="4">
        <f t="shared" ref="E17:E22" si="17">((O17*M17*(P17+M17-1)+O17*M17*P17)*Q17+(O17/2*N17*(P17/2+N17-1)+O17/2*N17*P17/2)*2*R17)*(K17/O17*L17/P17)/(K17*L17)</f>
        <v>48.5</v>
      </c>
      <c r="F17" s="4">
        <f t="shared" ref="F17:F22" si="18">((O17*(M17-1)*(P17+M17-1)+O17*(M17-1)*P17)*Q17+(O17/2*(N17-1)*(P17/2+N17-1)+O17/2*(N17-1)*P17/2)*2*R17)*(K17/O17*L17/P17)/(K17*L17)</f>
        <v>41.25</v>
      </c>
      <c r="G17" s="12">
        <f t="shared" ref="G17:G22" si="19">((O17+M17-1)*(P17+M17-1)*Q17+(O17/2+N17-1)*(P17/2+N17-1)*2*R17)*(K17/O17*L17/P17)/(K17*L17)</f>
        <v>6.0234375</v>
      </c>
      <c r="H17" s="76">
        <f>E17/E$6</f>
        <v>0.85087719298245612</v>
      </c>
      <c r="I17" s="77">
        <f t="shared" ref="I17:I22" si="20">F17/F$6</f>
        <v>0.85051546391752575</v>
      </c>
      <c r="J17" s="78">
        <f t="shared" ref="J17:J22" si="21">G17/G$6</f>
        <v>0.59674922600619196</v>
      </c>
      <c r="K17" s="11">
        <v>64</v>
      </c>
      <c r="L17" s="17">
        <v>64</v>
      </c>
      <c r="M17" s="6">
        <v>8</v>
      </c>
      <c r="N17" s="6">
        <v>4</v>
      </c>
      <c r="O17" s="99">
        <v>16</v>
      </c>
      <c r="P17" s="100">
        <v>16</v>
      </c>
      <c r="Q17" s="11">
        <v>2</v>
      </c>
      <c r="R17" s="6">
        <v>2</v>
      </c>
      <c r="S17" s="1" t="s">
        <v>74</v>
      </c>
      <c r="T17" s="2" t="s">
        <v>75</v>
      </c>
      <c r="U17" s="3" t="s">
        <v>76</v>
      </c>
    </row>
    <row r="18" spans="1:21">
      <c r="A18" s="107"/>
      <c r="B18" s="107"/>
      <c r="C18" s="11" t="s">
        <v>9</v>
      </c>
      <c r="D18" s="17" t="s">
        <v>9</v>
      </c>
      <c r="E18" s="4">
        <f t="shared" si="17"/>
        <v>48.5</v>
      </c>
      <c r="F18" s="4">
        <f t="shared" si="18"/>
        <v>41.25</v>
      </c>
      <c r="G18" s="12">
        <f t="shared" si="19"/>
        <v>6.0234375</v>
      </c>
      <c r="H18" s="64">
        <f t="shared" ref="H18:H19" si="22">E18/E$6</f>
        <v>0.85087719298245612</v>
      </c>
      <c r="I18" s="7">
        <f t="shared" si="20"/>
        <v>0.85051546391752575</v>
      </c>
      <c r="J18" s="65">
        <f t="shared" si="21"/>
        <v>0.59674922600619196</v>
      </c>
      <c r="K18" s="11">
        <v>32</v>
      </c>
      <c r="L18" s="17">
        <v>32</v>
      </c>
      <c r="M18" s="6">
        <v>8</v>
      </c>
      <c r="N18" s="6">
        <v>4</v>
      </c>
      <c r="O18" s="8">
        <v>16</v>
      </c>
      <c r="P18" s="101">
        <v>16</v>
      </c>
      <c r="Q18" s="11">
        <v>2</v>
      </c>
      <c r="R18" s="6">
        <v>2</v>
      </c>
      <c r="S18" s="1" t="s">
        <v>74</v>
      </c>
      <c r="T18" s="2" t="s">
        <v>75</v>
      </c>
      <c r="U18" s="3" t="s">
        <v>76</v>
      </c>
    </row>
    <row r="19" spans="1:21">
      <c r="A19" s="107"/>
      <c r="B19" s="107"/>
      <c r="C19" s="11" t="s">
        <v>11</v>
      </c>
      <c r="D19" s="17" t="s">
        <v>11</v>
      </c>
      <c r="E19" s="4">
        <f t="shared" si="17"/>
        <v>48.5</v>
      </c>
      <c r="F19" s="4">
        <f t="shared" si="18"/>
        <v>41.25</v>
      </c>
      <c r="G19" s="12">
        <f t="shared" si="19"/>
        <v>6.0234375</v>
      </c>
      <c r="H19" s="64">
        <f t="shared" si="22"/>
        <v>0.85087719298245612</v>
      </c>
      <c r="I19" s="7">
        <f t="shared" si="20"/>
        <v>0.85051546391752575</v>
      </c>
      <c r="J19" s="65">
        <f t="shared" si="21"/>
        <v>0.59674922600619196</v>
      </c>
      <c r="K19" s="11">
        <v>16</v>
      </c>
      <c r="L19" s="17">
        <v>16</v>
      </c>
      <c r="M19" s="6">
        <v>8</v>
      </c>
      <c r="N19" s="6">
        <v>4</v>
      </c>
      <c r="O19" s="8">
        <v>16</v>
      </c>
      <c r="P19" s="101">
        <v>16</v>
      </c>
      <c r="Q19" s="11">
        <v>2</v>
      </c>
      <c r="R19" s="6">
        <v>2</v>
      </c>
      <c r="S19" s="1" t="s">
        <v>74</v>
      </c>
      <c r="T19" s="2" t="s">
        <v>75</v>
      </c>
      <c r="U19" s="3" t="s">
        <v>76</v>
      </c>
    </row>
    <row r="20" spans="1:21">
      <c r="A20" s="107"/>
      <c r="B20" s="107"/>
      <c r="C20" s="11" t="s">
        <v>12</v>
      </c>
      <c r="D20" s="17" t="s">
        <v>12</v>
      </c>
      <c r="E20" s="4">
        <f t="shared" si="17"/>
        <v>57</v>
      </c>
      <c r="F20" s="4">
        <f t="shared" si="18"/>
        <v>48.5</v>
      </c>
      <c r="G20" s="12">
        <f t="shared" si="19"/>
        <v>10.09375</v>
      </c>
      <c r="H20" s="64">
        <f>E20/E$6</f>
        <v>1</v>
      </c>
      <c r="I20" s="7">
        <f t="shared" si="20"/>
        <v>1</v>
      </c>
      <c r="J20" s="65">
        <f t="shared" si="21"/>
        <v>1</v>
      </c>
      <c r="K20" s="11">
        <v>8</v>
      </c>
      <c r="L20" s="17">
        <v>8</v>
      </c>
      <c r="M20" s="6">
        <v>8</v>
      </c>
      <c r="N20" s="6">
        <v>4</v>
      </c>
      <c r="O20" s="6">
        <v>8</v>
      </c>
      <c r="P20" s="17">
        <v>8</v>
      </c>
      <c r="Q20" s="11">
        <v>2</v>
      </c>
      <c r="R20" s="6">
        <v>2</v>
      </c>
      <c r="S20" s="1" t="s">
        <v>74</v>
      </c>
      <c r="T20" s="2" t="s">
        <v>75</v>
      </c>
      <c r="U20" s="3" t="s">
        <v>76</v>
      </c>
    </row>
    <row r="21" spans="1:21">
      <c r="A21" s="107"/>
      <c r="B21" s="107"/>
      <c r="C21" s="11" t="s">
        <v>12</v>
      </c>
      <c r="D21" s="17" t="s">
        <v>13</v>
      </c>
      <c r="E21" s="4">
        <f t="shared" si="17"/>
        <v>37</v>
      </c>
      <c r="F21" s="4">
        <f t="shared" si="18"/>
        <v>31.5</v>
      </c>
      <c r="G21" s="12">
        <f t="shared" si="19"/>
        <v>7.34375</v>
      </c>
      <c r="H21" s="64">
        <f t="shared" ref="H21:H22" si="23">E21/E$6</f>
        <v>0.64912280701754388</v>
      </c>
      <c r="I21" s="7">
        <f t="shared" si="20"/>
        <v>0.64948453608247425</v>
      </c>
      <c r="J21" s="65">
        <f t="shared" si="21"/>
        <v>0.72755417956656343</v>
      </c>
      <c r="K21" s="11">
        <v>8</v>
      </c>
      <c r="L21" s="17">
        <v>4</v>
      </c>
      <c r="M21" s="6">
        <v>8</v>
      </c>
      <c r="N21" s="6">
        <v>4</v>
      </c>
      <c r="O21" s="6">
        <v>8</v>
      </c>
      <c r="P21" s="17">
        <v>4</v>
      </c>
      <c r="Q21" s="11">
        <v>1</v>
      </c>
      <c r="R21" s="6">
        <v>1</v>
      </c>
      <c r="S21" s="1" t="s">
        <v>74</v>
      </c>
      <c r="T21" s="2" t="s">
        <v>75</v>
      </c>
      <c r="U21" s="3" t="s">
        <v>76</v>
      </c>
    </row>
    <row r="22" spans="1:21">
      <c r="A22" s="107"/>
      <c r="B22" s="108"/>
      <c r="C22" s="13" t="s">
        <v>12</v>
      </c>
      <c r="D22" s="18" t="s">
        <v>14</v>
      </c>
      <c r="E22" s="4">
        <f t="shared" si="17"/>
        <v>28.5</v>
      </c>
      <c r="F22" s="4">
        <f t="shared" si="18"/>
        <v>24.25</v>
      </c>
      <c r="G22" s="12">
        <f t="shared" si="19"/>
        <v>7.34375</v>
      </c>
      <c r="H22" s="70">
        <f t="shared" si="23"/>
        <v>0.5</v>
      </c>
      <c r="I22" s="71">
        <f t="shared" si="20"/>
        <v>0.5</v>
      </c>
      <c r="J22" s="72">
        <f t="shared" si="21"/>
        <v>0.72755417956656343</v>
      </c>
      <c r="K22" s="13">
        <v>4</v>
      </c>
      <c r="L22" s="18">
        <v>8</v>
      </c>
      <c r="M22" s="14">
        <v>8</v>
      </c>
      <c r="N22" s="14">
        <v>4</v>
      </c>
      <c r="O22" s="14">
        <v>4</v>
      </c>
      <c r="P22" s="18">
        <v>8</v>
      </c>
      <c r="Q22" s="13">
        <v>1</v>
      </c>
      <c r="R22" s="14">
        <v>1</v>
      </c>
      <c r="S22" s="1" t="s">
        <v>74</v>
      </c>
      <c r="T22" s="2" t="s">
        <v>75</v>
      </c>
      <c r="U22" s="3" t="s">
        <v>76</v>
      </c>
    </row>
    <row r="23" spans="1:21">
      <c r="A23" s="107"/>
      <c r="B23" s="23"/>
      <c r="C23" s="26" t="s">
        <v>46</v>
      </c>
      <c r="D23" s="27" t="s">
        <v>47</v>
      </c>
      <c r="E23" s="20" t="s">
        <v>0</v>
      </c>
      <c r="F23" s="20" t="s">
        <v>1</v>
      </c>
      <c r="G23" s="22" t="s">
        <v>7</v>
      </c>
      <c r="H23" s="26" t="s">
        <v>54</v>
      </c>
      <c r="I23" s="21" t="s">
        <v>55</v>
      </c>
      <c r="J23" s="27" t="s">
        <v>56</v>
      </c>
      <c r="K23" s="19" t="s">
        <v>2</v>
      </c>
      <c r="L23" s="22" t="s">
        <v>3</v>
      </c>
      <c r="M23" s="21" t="s">
        <v>68</v>
      </c>
      <c r="N23" s="95" t="s">
        <v>67</v>
      </c>
      <c r="O23" s="20" t="s">
        <v>31</v>
      </c>
      <c r="P23" s="22" t="s">
        <v>32</v>
      </c>
      <c r="Q23" s="26" t="s">
        <v>40</v>
      </c>
      <c r="R23" s="21" t="s">
        <v>41</v>
      </c>
      <c r="S23" s="19"/>
      <c r="T23" s="20"/>
      <c r="U23" s="22"/>
    </row>
    <row r="24" spans="1:21">
      <c r="A24" s="107"/>
      <c r="B24" s="109" t="s">
        <v>18</v>
      </c>
      <c r="C24" s="11" t="s">
        <v>10</v>
      </c>
      <c r="D24" s="17" t="s">
        <v>10</v>
      </c>
      <c r="E24" s="4">
        <f t="shared" ref="E24:E29" si="24">IF(N24&gt;1,((O24*M24*(P24+N24-1)+O24*N24*P24)*Q24+(O24/2*M24/2*(P24/2+N24/2-1)+O24/2*N24/2*P24/2)*2*R24)*(K24/O24*L24/P24)/(K24*L24), ((O24*M24*P24*Q24+O24/2*M24/2*P24/2*2*R24)*(K24/O24*L24/P24)/(K24*L24)))</f>
        <v>20</v>
      </c>
      <c r="F24" s="4">
        <f t="shared" ref="F24:F29" si="25">IF(N24&gt;1, ((O24*(M24-1)*(P24+N24-1)+O24*(N24-1)*P24)*Q24+(O24/2*(M24/2-1)*(P24/2+N24/2-1)+O24/2*(N24/2-1)*P24/2)*2*R24)*(K24/O24*L24/P24)/(K24*L24), (O24*(M24-1)*P24*Q24+O24/2*(M24/2-1)*P24/2*2*R24)*(K24/O24*L24/P24)/(K24*L24))</f>
        <v>17</v>
      </c>
      <c r="G24" s="12">
        <f t="shared" ref="G24:G29" si="26">IF(N24&gt;1, ((O24+M24-1)*(P24+N24-1)*Q24+2*(O24/2+M24/2-1)*(P24/2+N24/2-1)*R24)*(K24/O24*L24/P24)/(K24*L24), ((O24+M24-1)*(P24)*Q24+2*(O24/2+M24/2-1)*(P24/2)*R24)*(K24/O24*L24/P24)/(K24*L24))</f>
        <v>8</v>
      </c>
      <c r="H24" s="64">
        <f>E24/E$6</f>
        <v>0.35087719298245612</v>
      </c>
      <c r="I24" s="7">
        <f t="shared" ref="I24:I29" si="27">F24/F$6</f>
        <v>0.35051546391752575</v>
      </c>
      <c r="J24" s="65">
        <f t="shared" ref="J24:J29" si="28">G24/G$6</f>
        <v>0.79256965944272451</v>
      </c>
      <c r="K24" s="11">
        <v>64</v>
      </c>
      <c r="L24" s="17">
        <v>64</v>
      </c>
      <c r="M24" s="6">
        <v>8</v>
      </c>
      <c r="N24" s="8">
        <v>1</v>
      </c>
      <c r="O24" s="6">
        <v>4</v>
      </c>
      <c r="P24" s="17">
        <v>8</v>
      </c>
      <c r="Q24" s="11">
        <v>2</v>
      </c>
      <c r="R24" s="6">
        <v>2</v>
      </c>
      <c r="S24" s="1" t="s">
        <v>73</v>
      </c>
      <c r="T24" s="6" t="s">
        <v>28</v>
      </c>
      <c r="U24" s="17" t="s">
        <v>30</v>
      </c>
    </row>
    <row r="25" spans="1:21">
      <c r="A25" s="107"/>
      <c r="B25" s="107"/>
      <c r="C25" s="11" t="s">
        <v>9</v>
      </c>
      <c r="D25" s="17" t="s">
        <v>9</v>
      </c>
      <c r="E25" s="4">
        <f t="shared" si="24"/>
        <v>20</v>
      </c>
      <c r="F25" s="4">
        <f t="shared" si="25"/>
        <v>17</v>
      </c>
      <c r="G25" s="12">
        <f t="shared" si="26"/>
        <v>8</v>
      </c>
      <c r="H25" s="64">
        <f t="shared" ref="H25:H26" si="29">E25/E$6</f>
        <v>0.35087719298245612</v>
      </c>
      <c r="I25" s="7">
        <f t="shared" si="27"/>
        <v>0.35051546391752575</v>
      </c>
      <c r="J25" s="65">
        <f t="shared" si="28"/>
        <v>0.79256965944272451</v>
      </c>
      <c r="K25" s="11">
        <v>32</v>
      </c>
      <c r="L25" s="17">
        <v>32</v>
      </c>
      <c r="M25" s="6">
        <v>8</v>
      </c>
      <c r="N25" s="8">
        <v>1</v>
      </c>
      <c r="O25" s="6">
        <v>4</v>
      </c>
      <c r="P25" s="17">
        <v>8</v>
      </c>
      <c r="Q25" s="11">
        <v>2</v>
      </c>
      <c r="R25" s="6">
        <v>2</v>
      </c>
      <c r="S25" s="11" t="s">
        <v>27</v>
      </c>
      <c r="T25" s="6" t="s">
        <v>28</v>
      </c>
      <c r="U25" s="17" t="s">
        <v>30</v>
      </c>
    </row>
    <row r="26" spans="1:21">
      <c r="A26" s="107"/>
      <c r="B26" s="107"/>
      <c r="C26" s="11" t="s">
        <v>11</v>
      </c>
      <c r="D26" s="17" t="s">
        <v>11</v>
      </c>
      <c r="E26" s="4">
        <f t="shared" si="24"/>
        <v>20</v>
      </c>
      <c r="F26" s="4">
        <f t="shared" si="25"/>
        <v>17</v>
      </c>
      <c r="G26" s="12">
        <f t="shared" si="26"/>
        <v>8</v>
      </c>
      <c r="H26" s="64">
        <f t="shared" si="29"/>
        <v>0.35087719298245612</v>
      </c>
      <c r="I26" s="7">
        <f t="shared" si="27"/>
        <v>0.35051546391752575</v>
      </c>
      <c r="J26" s="65">
        <f t="shared" si="28"/>
        <v>0.79256965944272451</v>
      </c>
      <c r="K26" s="11">
        <v>16</v>
      </c>
      <c r="L26" s="17">
        <v>16</v>
      </c>
      <c r="M26" s="6">
        <v>8</v>
      </c>
      <c r="N26" s="8">
        <v>1</v>
      </c>
      <c r="O26" s="6">
        <v>4</v>
      </c>
      <c r="P26" s="17">
        <v>8</v>
      </c>
      <c r="Q26" s="11">
        <v>2</v>
      </c>
      <c r="R26" s="6">
        <v>2</v>
      </c>
      <c r="S26" s="11" t="s">
        <v>27</v>
      </c>
      <c r="T26" s="6" t="s">
        <v>28</v>
      </c>
      <c r="U26" s="17" t="s">
        <v>30</v>
      </c>
    </row>
    <row r="27" spans="1:21">
      <c r="A27" s="107"/>
      <c r="B27" s="107"/>
      <c r="C27" s="11" t="s">
        <v>12</v>
      </c>
      <c r="D27" s="17" t="s">
        <v>12</v>
      </c>
      <c r="E27" s="4">
        <f t="shared" si="24"/>
        <v>20</v>
      </c>
      <c r="F27" s="4">
        <f t="shared" si="25"/>
        <v>17</v>
      </c>
      <c r="G27" s="12">
        <f t="shared" si="26"/>
        <v>8</v>
      </c>
      <c r="H27" s="64">
        <f>E27/E$6</f>
        <v>0.35087719298245612</v>
      </c>
      <c r="I27" s="7">
        <f t="shared" si="27"/>
        <v>0.35051546391752575</v>
      </c>
      <c r="J27" s="65">
        <f t="shared" si="28"/>
        <v>0.79256965944272451</v>
      </c>
      <c r="K27" s="11">
        <v>8</v>
      </c>
      <c r="L27" s="17">
        <v>8</v>
      </c>
      <c r="M27" s="6">
        <v>8</v>
      </c>
      <c r="N27" s="8">
        <v>1</v>
      </c>
      <c r="O27" s="6">
        <v>4</v>
      </c>
      <c r="P27" s="17">
        <v>8</v>
      </c>
      <c r="Q27" s="11">
        <v>2</v>
      </c>
      <c r="R27" s="6">
        <v>2</v>
      </c>
      <c r="S27" s="11" t="s">
        <v>27</v>
      </c>
      <c r="T27" s="6" t="s">
        <v>28</v>
      </c>
      <c r="U27" s="17" t="s">
        <v>30</v>
      </c>
    </row>
    <row r="28" spans="1:21">
      <c r="A28" s="107"/>
      <c r="B28" s="107"/>
      <c r="C28" s="11" t="s">
        <v>12</v>
      </c>
      <c r="D28" s="17" t="s">
        <v>13</v>
      </c>
      <c r="E28" s="4">
        <f t="shared" si="24"/>
        <v>10</v>
      </c>
      <c r="F28" s="4">
        <f t="shared" si="25"/>
        <v>8.5</v>
      </c>
      <c r="G28" s="12">
        <f t="shared" si="26"/>
        <v>2.75</v>
      </c>
      <c r="H28" s="64">
        <f t="shared" ref="H28:H29" si="30">E28/E$6</f>
        <v>0.17543859649122806</v>
      </c>
      <c r="I28" s="7">
        <f t="shared" si="27"/>
        <v>0.17525773195876287</v>
      </c>
      <c r="J28" s="65">
        <f t="shared" si="28"/>
        <v>0.27244582043343651</v>
      </c>
      <c r="K28" s="11">
        <v>8</v>
      </c>
      <c r="L28" s="17">
        <v>4</v>
      </c>
      <c r="M28" s="6">
        <v>8</v>
      </c>
      <c r="N28" s="8">
        <v>1</v>
      </c>
      <c r="O28" s="6">
        <v>8</v>
      </c>
      <c r="P28" s="17">
        <v>4</v>
      </c>
      <c r="Q28" s="11">
        <v>1</v>
      </c>
      <c r="R28" s="6">
        <v>1</v>
      </c>
      <c r="S28" s="11" t="s">
        <v>27</v>
      </c>
      <c r="T28" s="6" t="s">
        <v>28</v>
      </c>
      <c r="U28" s="17" t="s">
        <v>30</v>
      </c>
    </row>
    <row r="29" spans="1:21">
      <c r="A29" s="107"/>
      <c r="B29" s="108"/>
      <c r="C29" s="13" t="s">
        <v>12</v>
      </c>
      <c r="D29" s="18" t="s">
        <v>14</v>
      </c>
      <c r="E29" s="4">
        <f t="shared" si="24"/>
        <v>10</v>
      </c>
      <c r="F29" s="4">
        <f t="shared" si="25"/>
        <v>8.5</v>
      </c>
      <c r="G29" s="12">
        <f t="shared" si="26"/>
        <v>4</v>
      </c>
      <c r="H29" s="70">
        <f t="shared" si="30"/>
        <v>0.17543859649122806</v>
      </c>
      <c r="I29" s="71">
        <f t="shared" si="27"/>
        <v>0.17525773195876287</v>
      </c>
      <c r="J29" s="72">
        <f t="shared" si="28"/>
        <v>0.39628482972136225</v>
      </c>
      <c r="K29" s="13">
        <v>4</v>
      </c>
      <c r="L29" s="18">
        <v>8</v>
      </c>
      <c r="M29" s="14">
        <v>8</v>
      </c>
      <c r="N29" s="94">
        <v>1</v>
      </c>
      <c r="O29" s="14">
        <v>4</v>
      </c>
      <c r="P29" s="18">
        <v>8</v>
      </c>
      <c r="Q29" s="13">
        <v>1</v>
      </c>
      <c r="R29" s="14">
        <v>1</v>
      </c>
      <c r="S29" s="13" t="s">
        <v>27</v>
      </c>
      <c r="T29" s="14" t="s">
        <v>28</v>
      </c>
      <c r="U29" s="18" t="s">
        <v>30</v>
      </c>
    </row>
    <row r="30" spans="1:21">
      <c r="A30" s="107"/>
      <c r="B30" s="23"/>
      <c r="C30" s="26" t="s">
        <v>46</v>
      </c>
      <c r="D30" s="27" t="s">
        <v>47</v>
      </c>
      <c r="E30" s="20" t="s">
        <v>0</v>
      </c>
      <c r="F30" s="20" t="s">
        <v>1</v>
      </c>
      <c r="G30" s="22" t="s">
        <v>7</v>
      </c>
      <c r="H30" s="26" t="s">
        <v>54</v>
      </c>
      <c r="I30" s="21" t="s">
        <v>55</v>
      </c>
      <c r="J30" s="27" t="s">
        <v>56</v>
      </c>
      <c r="K30" s="19" t="s">
        <v>2</v>
      </c>
      <c r="L30" s="22" t="s">
        <v>3</v>
      </c>
      <c r="M30" s="21" t="s">
        <v>68</v>
      </c>
      <c r="N30" s="95" t="s">
        <v>67</v>
      </c>
      <c r="O30" s="20" t="s">
        <v>31</v>
      </c>
      <c r="P30" s="22" t="s">
        <v>32</v>
      </c>
      <c r="Q30" s="26" t="s">
        <v>40</v>
      </c>
      <c r="R30" s="21" t="s">
        <v>41</v>
      </c>
      <c r="S30" s="19"/>
      <c r="T30" s="20"/>
      <c r="U30" s="22"/>
    </row>
    <row r="31" spans="1:21">
      <c r="A31" s="107"/>
      <c r="B31" s="111" t="s">
        <v>80</v>
      </c>
      <c r="C31" s="11" t="s">
        <v>12</v>
      </c>
      <c r="D31" s="17" t="s">
        <v>13</v>
      </c>
      <c r="E31" s="4">
        <f t="shared" ref="E31:E32" si="31">IF(N31&gt;1,((O31*M31*(P31+N31-1)+O31*N31*P31)*Q31+(O31/2*M31/2*(P31/2+N31/2-1)+O31/2*N31/2*P31/2)*2*R31)*(K31/O31*L31/P31)/(K31*L31), ((O31*M31*P31*Q31+O31/2*M31/2*P31/2*2*R31)*(K31/O31*L31/P31)/(K31*L31)))</f>
        <v>20</v>
      </c>
      <c r="F31" s="4">
        <f t="shared" ref="F31:F32" si="32">IF(N31&gt;1, ((O31*(M31-1)*(P31+N31-1)+O31*(N31-1)*P31)*Q31+(O31/2*(M31/2-1)*(P31/2+N31/2-1)+O31/2*(N31/2-1)*P31/2)*2*R31)*(K31/O31*L31/P31)/(K31*L31), (O31*(M31-1)*P31*Q31+O31/2*(M31/2-1)*P31/2*2*R31)*(K31/O31*L31/P31)/(K31*L31))</f>
        <v>17</v>
      </c>
      <c r="G31" s="12">
        <f t="shared" ref="G31:G32" si="33">IF(N31&gt;1, ((O31+M31-1)*(P31+N31-1)*Q31+2*(O31/2+M31/2-1)*(P31/2+N31/2-1)*R31)*(K31/O31*L31/P31)/(K31*L31), ((O31+M31-1)*(P31)*Q31+2*(O31/2+M31/2-1)*(P31/2)*R31)*(K31/O31*L31/P31)/(K31*L31))</f>
        <v>5.5</v>
      </c>
      <c r="H31" s="64">
        <f t="shared" ref="H31:H32" si="34">E31/E$6</f>
        <v>0.35087719298245612</v>
      </c>
      <c r="I31" s="7">
        <f t="shared" ref="I31:I32" si="35">F31/F$6</f>
        <v>0.35051546391752575</v>
      </c>
      <c r="J31" s="65">
        <f t="shared" ref="J31:J32" si="36">G31/G$6</f>
        <v>0.54489164086687303</v>
      </c>
      <c r="K31" s="11">
        <v>8</v>
      </c>
      <c r="L31" s="17">
        <v>4</v>
      </c>
      <c r="M31" s="6">
        <v>8</v>
      </c>
      <c r="N31" s="8">
        <v>1</v>
      </c>
      <c r="O31" s="6">
        <v>8</v>
      </c>
      <c r="P31" s="17">
        <v>4</v>
      </c>
      <c r="Q31" s="104">
        <v>2</v>
      </c>
      <c r="R31" s="8">
        <v>2</v>
      </c>
      <c r="S31" s="11" t="s">
        <v>27</v>
      </c>
      <c r="T31" s="6" t="s">
        <v>28</v>
      </c>
      <c r="U31" s="17" t="s">
        <v>30</v>
      </c>
    </row>
    <row r="32" spans="1:21" ht="28.5" customHeight="1">
      <c r="A32" s="107"/>
      <c r="B32" s="108"/>
      <c r="C32" s="13" t="s">
        <v>12</v>
      </c>
      <c r="D32" s="18" t="s">
        <v>14</v>
      </c>
      <c r="E32" s="4">
        <f t="shared" si="31"/>
        <v>20</v>
      </c>
      <c r="F32" s="4">
        <f t="shared" si="32"/>
        <v>17</v>
      </c>
      <c r="G32" s="12">
        <f t="shared" si="33"/>
        <v>8</v>
      </c>
      <c r="H32" s="70">
        <f t="shared" si="34"/>
        <v>0.35087719298245612</v>
      </c>
      <c r="I32" s="71">
        <f t="shared" si="35"/>
        <v>0.35051546391752575</v>
      </c>
      <c r="J32" s="72">
        <f t="shared" si="36"/>
        <v>0.79256965944272451</v>
      </c>
      <c r="K32" s="13">
        <v>4</v>
      </c>
      <c r="L32" s="18">
        <v>8</v>
      </c>
      <c r="M32" s="14">
        <v>8</v>
      </c>
      <c r="N32" s="94">
        <v>1</v>
      </c>
      <c r="O32" s="14">
        <v>4</v>
      </c>
      <c r="P32" s="18">
        <v>8</v>
      </c>
      <c r="Q32" s="105">
        <v>2</v>
      </c>
      <c r="R32" s="94">
        <v>2</v>
      </c>
      <c r="S32" s="13" t="s">
        <v>27</v>
      </c>
      <c r="T32" s="14" t="s">
        <v>28</v>
      </c>
      <c r="U32" s="18" t="s">
        <v>30</v>
      </c>
    </row>
    <row r="33" spans="1:21">
      <c r="A33" s="107"/>
      <c r="B33" s="23"/>
      <c r="C33" s="26" t="s">
        <v>46</v>
      </c>
      <c r="D33" s="27" t="s">
        <v>47</v>
      </c>
      <c r="E33" s="20" t="s">
        <v>0</v>
      </c>
      <c r="F33" s="20" t="s">
        <v>1</v>
      </c>
      <c r="G33" s="22" t="s">
        <v>7</v>
      </c>
      <c r="H33" s="26" t="s">
        <v>54</v>
      </c>
      <c r="I33" s="21" t="s">
        <v>55</v>
      </c>
      <c r="J33" s="27" t="s">
        <v>56</v>
      </c>
      <c r="K33" s="19" t="s">
        <v>2</v>
      </c>
      <c r="L33" s="22" t="s">
        <v>3</v>
      </c>
      <c r="M33" s="95" t="s">
        <v>42</v>
      </c>
      <c r="N33" s="95" t="s">
        <v>43</v>
      </c>
      <c r="O33" s="2" t="s">
        <v>60</v>
      </c>
      <c r="P33" s="2" t="s">
        <v>61</v>
      </c>
      <c r="Q33" s="26" t="s">
        <v>40</v>
      </c>
      <c r="R33" s="21" t="s">
        <v>41</v>
      </c>
      <c r="S33" s="19"/>
      <c r="T33" s="20"/>
      <c r="U33" s="22"/>
    </row>
    <row r="34" spans="1:21">
      <c r="A34" s="107"/>
      <c r="B34" s="106" t="s">
        <v>8</v>
      </c>
      <c r="C34" s="11" t="s">
        <v>10</v>
      </c>
      <c r="D34" s="17" t="s">
        <v>10</v>
      </c>
      <c r="E34" s="4">
        <f t="shared" ref="E34:E39" si="37">((K34*M34*(L34+M34-1)+K34*M34*L34)*O34*Q34+(K34/2*N34*(L34/2+N34-1)+K34/2*N34*L34/2)*2*P34*R34)/(K34*L34)</f>
        <v>36.375</v>
      </c>
      <c r="F34" s="4">
        <f>(((K34*(M34-1)*(L34+M34-1)+K34*(M34-1)*L34)*O34+K34*L34*(O34-1))*Q34+(((K34/2*(N34-1)*(L34/2+N34-1)+K34/2*(N34-1)*L34/2)*P34)+K34/2*L34/2*(P34-1))*2*R34)/(K34*L34)</f>
        <v>24.1875</v>
      </c>
      <c r="G34" s="12">
        <f t="shared" ref="G34:G39" si="38">((K34+M34-1)*(L34+M34-1)*O34*Q34+(K34/2+N34-1)*(L34/2+N34-1)*2*P34*R34)/(K34*L34)</f>
        <v>9.37939453125</v>
      </c>
      <c r="H34" s="64">
        <f>E34/E$6</f>
        <v>0.63815789473684215</v>
      </c>
      <c r="I34" s="7">
        <f t="shared" ref="I34:I39" si="39">F34/F$6</f>
        <v>0.49871134020618557</v>
      </c>
      <c r="J34" s="65">
        <f t="shared" ref="J34:J39" si="40">G34/G$6</f>
        <v>0.92922794117647056</v>
      </c>
      <c r="K34" s="11">
        <v>64</v>
      </c>
      <c r="L34" s="17">
        <v>64</v>
      </c>
      <c r="M34" s="8">
        <v>2</v>
      </c>
      <c r="N34" s="8">
        <v>2</v>
      </c>
      <c r="O34" s="9">
        <v>3</v>
      </c>
      <c r="P34" s="10">
        <v>3</v>
      </c>
      <c r="Q34" s="11">
        <v>2</v>
      </c>
      <c r="R34" s="6">
        <v>2</v>
      </c>
      <c r="S34" s="1" t="s">
        <v>62</v>
      </c>
      <c r="T34" s="2" t="s">
        <v>85</v>
      </c>
      <c r="U34" s="17" t="s">
        <v>20</v>
      </c>
    </row>
    <row r="35" spans="1:21">
      <c r="A35" s="107"/>
      <c r="B35" s="107"/>
      <c r="C35" s="11" t="s">
        <v>9</v>
      </c>
      <c r="D35" s="17" t="s">
        <v>9</v>
      </c>
      <c r="E35" s="4">
        <f t="shared" si="37"/>
        <v>36.75</v>
      </c>
      <c r="F35" s="4">
        <f t="shared" ref="F34:F39" si="41">(((K35*(M35-1)*(L35+M35-1)+K35*(M35-1)*L35)*O35+K35*L35*(O35-1))*Q35+(((K35/2*(N35-1)*(L35/2+N35-1)+K35/2*(N35-1)*L35/2)*P35)+K35/2*L35/2*(P35-1))*2*R35)/(K35*L35)</f>
        <v>24.375</v>
      </c>
      <c r="G35" s="12">
        <f t="shared" si="38"/>
        <v>9.767578125</v>
      </c>
      <c r="H35" s="64">
        <f t="shared" ref="H35:H36" si="42">E35/E$6</f>
        <v>0.64473684210526316</v>
      </c>
      <c r="I35" s="7">
        <f t="shared" si="39"/>
        <v>0.50257731958762886</v>
      </c>
      <c r="J35" s="65">
        <f t="shared" si="40"/>
        <v>0.9676857585139319</v>
      </c>
      <c r="K35" s="11">
        <v>32</v>
      </c>
      <c r="L35" s="17">
        <v>32</v>
      </c>
      <c r="M35" s="8">
        <v>2</v>
      </c>
      <c r="N35" s="8">
        <v>2</v>
      </c>
      <c r="O35" s="6">
        <v>3</v>
      </c>
      <c r="P35" s="17">
        <v>3</v>
      </c>
      <c r="Q35" s="11">
        <v>2</v>
      </c>
      <c r="R35" s="6">
        <v>2</v>
      </c>
      <c r="S35" s="1" t="s">
        <v>62</v>
      </c>
      <c r="T35" s="2" t="s">
        <v>63</v>
      </c>
      <c r="U35" s="17" t="s">
        <v>20</v>
      </c>
    </row>
    <row r="36" spans="1:21">
      <c r="A36" s="107"/>
      <c r="B36" s="107"/>
      <c r="C36" s="11" t="s">
        <v>11</v>
      </c>
      <c r="D36" s="17" t="s">
        <v>11</v>
      </c>
      <c r="E36" s="4">
        <f t="shared" si="37"/>
        <v>37.5</v>
      </c>
      <c r="F36" s="4">
        <f t="shared" si="41"/>
        <v>24.75</v>
      </c>
      <c r="G36" s="12">
        <f t="shared" si="38"/>
        <v>10.5703125</v>
      </c>
      <c r="H36" s="64">
        <f t="shared" si="42"/>
        <v>0.65789473684210531</v>
      </c>
      <c r="I36" s="7">
        <f t="shared" si="39"/>
        <v>0.51030927835051543</v>
      </c>
      <c r="J36" s="66">
        <f t="shared" si="40"/>
        <v>1.0472136222910218</v>
      </c>
      <c r="K36" s="11">
        <v>16</v>
      </c>
      <c r="L36" s="17">
        <v>16</v>
      </c>
      <c r="M36" s="8">
        <v>2</v>
      </c>
      <c r="N36" s="8">
        <v>2</v>
      </c>
      <c r="O36" s="6">
        <v>3</v>
      </c>
      <c r="P36" s="17">
        <v>3</v>
      </c>
      <c r="Q36" s="11">
        <v>2</v>
      </c>
      <c r="R36" s="6">
        <v>2</v>
      </c>
      <c r="S36" s="1" t="s">
        <v>62</v>
      </c>
      <c r="T36" s="2" t="s">
        <v>63</v>
      </c>
      <c r="U36" s="17" t="s">
        <v>20</v>
      </c>
    </row>
    <row r="37" spans="1:21">
      <c r="A37" s="107"/>
      <c r="B37" s="107"/>
      <c r="C37" s="11" t="s">
        <v>12</v>
      </c>
      <c r="D37" s="17" t="s">
        <v>12</v>
      </c>
      <c r="E37" s="4">
        <f t="shared" si="37"/>
        <v>39</v>
      </c>
      <c r="F37" s="4">
        <f t="shared" si="41"/>
        <v>25.5</v>
      </c>
      <c r="G37" s="12">
        <f t="shared" si="38"/>
        <v>12.28125</v>
      </c>
      <c r="H37" s="64">
        <f>E37/E$6</f>
        <v>0.68421052631578949</v>
      </c>
      <c r="I37" s="7">
        <f t="shared" si="39"/>
        <v>0.52577319587628868</v>
      </c>
      <c r="J37" s="66">
        <f t="shared" si="40"/>
        <v>1.21671826625387</v>
      </c>
      <c r="K37" s="11">
        <v>8</v>
      </c>
      <c r="L37" s="17">
        <v>8</v>
      </c>
      <c r="M37" s="8">
        <v>2</v>
      </c>
      <c r="N37" s="8">
        <v>2</v>
      </c>
      <c r="O37" s="6">
        <v>3</v>
      </c>
      <c r="P37" s="17">
        <v>3</v>
      </c>
      <c r="Q37" s="11">
        <v>2</v>
      </c>
      <c r="R37" s="6">
        <v>2</v>
      </c>
      <c r="S37" s="1" t="s">
        <v>62</v>
      </c>
      <c r="T37" s="2" t="s">
        <v>63</v>
      </c>
      <c r="U37" s="17" t="s">
        <v>20</v>
      </c>
    </row>
    <row r="38" spans="1:21">
      <c r="A38" s="107"/>
      <c r="B38" s="107"/>
      <c r="C38" s="50" t="s">
        <v>48</v>
      </c>
      <c r="D38" s="51" t="s">
        <v>49</v>
      </c>
      <c r="E38" s="53">
        <f t="shared" si="37"/>
        <v>21</v>
      </c>
      <c r="F38" s="53">
        <f t="shared" si="41"/>
        <v>13.5</v>
      </c>
      <c r="G38" s="54">
        <f t="shared" si="38"/>
        <v>7.03125</v>
      </c>
      <c r="H38" s="67">
        <f t="shared" ref="H38:H39" si="43">E38/E$6</f>
        <v>0.36842105263157893</v>
      </c>
      <c r="I38" s="55">
        <f t="shared" si="39"/>
        <v>0.27835051546391754</v>
      </c>
      <c r="J38" s="68">
        <f t="shared" si="40"/>
        <v>0.69659442724458209</v>
      </c>
      <c r="K38" s="50">
        <v>8</v>
      </c>
      <c r="L38" s="51">
        <v>4</v>
      </c>
      <c r="M38" s="98">
        <v>2</v>
      </c>
      <c r="N38" s="98">
        <v>2</v>
      </c>
      <c r="O38" s="52">
        <v>3</v>
      </c>
      <c r="P38" s="51">
        <v>3</v>
      </c>
      <c r="Q38" s="50">
        <v>1</v>
      </c>
      <c r="R38" s="52">
        <v>1</v>
      </c>
      <c r="S38" s="50" t="s">
        <v>62</v>
      </c>
      <c r="T38" s="52" t="s">
        <v>85</v>
      </c>
      <c r="U38" s="51" t="s">
        <v>29</v>
      </c>
    </row>
    <row r="39" spans="1:21">
      <c r="A39" s="107"/>
      <c r="B39" s="108"/>
      <c r="C39" s="56" t="s">
        <v>48</v>
      </c>
      <c r="D39" s="57" t="s">
        <v>52</v>
      </c>
      <c r="E39" s="53">
        <f t="shared" si="37"/>
        <v>19.5</v>
      </c>
      <c r="F39" s="53">
        <f t="shared" si="41"/>
        <v>12.75</v>
      </c>
      <c r="G39" s="54">
        <f t="shared" si="38"/>
        <v>7.03125</v>
      </c>
      <c r="H39" s="73">
        <f t="shared" si="43"/>
        <v>0.34210526315789475</v>
      </c>
      <c r="I39" s="74">
        <f t="shared" si="39"/>
        <v>0.26288659793814434</v>
      </c>
      <c r="J39" s="75">
        <f t="shared" si="40"/>
        <v>0.69659442724458209</v>
      </c>
      <c r="K39" s="50">
        <v>4</v>
      </c>
      <c r="L39" s="51">
        <v>8</v>
      </c>
      <c r="M39" s="98">
        <v>2</v>
      </c>
      <c r="N39" s="98">
        <v>2</v>
      </c>
      <c r="O39" s="58">
        <v>3</v>
      </c>
      <c r="P39" s="57">
        <v>3</v>
      </c>
      <c r="Q39" s="50">
        <v>1</v>
      </c>
      <c r="R39" s="52">
        <v>1</v>
      </c>
      <c r="S39" s="50" t="s">
        <v>62</v>
      </c>
      <c r="T39" s="52" t="s">
        <v>63</v>
      </c>
      <c r="U39" s="51" t="s">
        <v>29</v>
      </c>
    </row>
    <row r="40" spans="1:21">
      <c r="A40" s="107"/>
      <c r="B40" s="23"/>
      <c r="C40" s="26" t="s">
        <v>46</v>
      </c>
      <c r="D40" s="27" t="s">
        <v>47</v>
      </c>
      <c r="E40" s="20" t="s">
        <v>0</v>
      </c>
      <c r="F40" s="20" t="s">
        <v>1</v>
      </c>
      <c r="G40" s="22" t="s">
        <v>7</v>
      </c>
      <c r="H40" s="26" t="s">
        <v>54</v>
      </c>
      <c r="I40" s="21" t="s">
        <v>55</v>
      </c>
      <c r="J40" s="27" t="s">
        <v>56</v>
      </c>
      <c r="K40" s="19" t="s">
        <v>2</v>
      </c>
      <c r="L40" s="22" t="s">
        <v>3</v>
      </c>
      <c r="M40" s="20" t="s">
        <v>5</v>
      </c>
      <c r="N40" s="20" t="s">
        <v>6</v>
      </c>
      <c r="O40" s="21" t="s">
        <v>60</v>
      </c>
      <c r="P40" s="27" t="s">
        <v>61</v>
      </c>
      <c r="Q40" s="26" t="s">
        <v>40</v>
      </c>
      <c r="R40" s="21" t="s">
        <v>41</v>
      </c>
      <c r="S40" s="19"/>
      <c r="T40" s="20"/>
      <c r="U40" s="22"/>
    </row>
    <row r="41" spans="1:21">
      <c r="A41" s="107"/>
      <c r="B41" s="106" t="s">
        <v>23</v>
      </c>
      <c r="C41" s="11" t="s">
        <v>10</v>
      </c>
      <c r="D41" s="17" t="s">
        <v>10</v>
      </c>
      <c r="E41" s="4">
        <f t="shared" ref="E41:G46" si="44">E3+E48</f>
        <v>45.25732421875</v>
      </c>
      <c r="F41" s="4">
        <f t="shared" si="44"/>
        <v>39.0771484375</v>
      </c>
      <c r="G41" s="12">
        <f t="shared" si="44"/>
        <v>3.75146484375</v>
      </c>
      <c r="H41" s="64">
        <f>E41/E$6</f>
        <v>0.79398814418859653</v>
      </c>
      <c r="I41" s="7">
        <f t="shared" ref="I41:I46" si="45">F41/F$6</f>
        <v>0.80571440077319589</v>
      </c>
      <c r="J41" s="65">
        <f t="shared" ref="J41:J46" si="46">G41/G$6</f>
        <v>0.37166215170278638</v>
      </c>
      <c r="K41" s="11">
        <v>64</v>
      </c>
      <c r="L41" s="17">
        <v>64</v>
      </c>
      <c r="M41" s="6">
        <v>8</v>
      </c>
      <c r="N41" s="6">
        <v>4</v>
      </c>
      <c r="Q41" s="11">
        <v>2</v>
      </c>
      <c r="R41" s="6">
        <v>2</v>
      </c>
      <c r="S41" s="11"/>
      <c r="U41" s="17"/>
    </row>
    <row r="42" spans="1:21">
      <c r="A42" s="107"/>
      <c r="B42" s="107"/>
      <c r="C42" s="11" t="s">
        <v>9</v>
      </c>
      <c r="D42" s="17" t="s">
        <v>9</v>
      </c>
      <c r="E42" s="4">
        <f t="shared" si="44"/>
        <v>47.529296875</v>
      </c>
      <c r="F42" s="4">
        <f t="shared" si="44"/>
        <v>41.18359375</v>
      </c>
      <c r="G42" s="12">
        <f t="shared" si="44"/>
        <v>4.568359375</v>
      </c>
      <c r="H42" s="64">
        <f t="shared" ref="H42:H43" si="47">E42/E$6</f>
        <v>0.83384731359649122</v>
      </c>
      <c r="I42" s="7">
        <f t="shared" si="45"/>
        <v>0.84914626288659789</v>
      </c>
      <c r="J42" s="65">
        <f t="shared" si="46"/>
        <v>0.45259287925696595</v>
      </c>
      <c r="K42" s="11">
        <v>32</v>
      </c>
      <c r="L42" s="17">
        <v>32</v>
      </c>
      <c r="M42" s="6">
        <v>8</v>
      </c>
      <c r="N42" s="6">
        <v>4</v>
      </c>
      <c r="Q42" s="11">
        <v>2</v>
      </c>
      <c r="R42" s="6">
        <v>2</v>
      </c>
      <c r="S42" s="11"/>
      <c r="U42" s="17"/>
    </row>
    <row r="43" spans="1:21">
      <c r="A43" s="107"/>
      <c r="B43" s="107"/>
      <c r="C43" s="11" t="s">
        <v>11</v>
      </c>
      <c r="D43" s="17" t="s">
        <v>11</v>
      </c>
      <c r="E43" s="4">
        <f t="shared" si="44"/>
        <v>52.1171875</v>
      </c>
      <c r="F43" s="4">
        <f t="shared" si="44"/>
        <v>45.484375</v>
      </c>
      <c r="G43" s="12">
        <f t="shared" si="44"/>
        <v>6.3984375</v>
      </c>
      <c r="H43" s="64">
        <f t="shared" si="47"/>
        <v>0.91433662280701755</v>
      </c>
      <c r="I43" s="7">
        <f t="shared" si="45"/>
        <v>0.93782216494845361</v>
      </c>
      <c r="J43" s="65">
        <f t="shared" si="46"/>
        <v>0.63390092879256965</v>
      </c>
      <c r="K43" s="11">
        <v>16</v>
      </c>
      <c r="L43" s="17">
        <v>16</v>
      </c>
      <c r="M43" s="6">
        <v>8</v>
      </c>
      <c r="N43" s="6">
        <v>4</v>
      </c>
      <c r="Q43" s="11">
        <v>2</v>
      </c>
      <c r="R43" s="6">
        <v>2</v>
      </c>
      <c r="S43" s="11"/>
      <c r="U43" s="17"/>
    </row>
    <row r="44" spans="1:21">
      <c r="A44" s="107"/>
      <c r="B44" s="107"/>
      <c r="C44" s="11" t="s">
        <v>12</v>
      </c>
      <c r="D44" s="17" t="s">
        <v>12</v>
      </c>
      <c r="E44" s="4">
        <f t="shared" si="44"/>
        <v>59.65625</v>
      </c>
      <c r="F44" s="4">
        <f t="shared" si="44"/>
        <v>51.8125</v>
      </c>
      <c r="G44" s="12">
        <f t="shared" si="44"/>
        <v>10.46875</v>
      </c>
      <c r="H44" s="69">
        <f>E44/E$6</f>
        <v>1.0466008771929824</v>
      </c>
      <c r="I44" s="45">
        <f t="shared" si="45"/>
        <v>1.0682989690721649</v>
      </c>
      <c r="J44" s="66">
        <f t="shared" si="46"/>
        <v>1.0371517027863777</v>
      </c>
      <c r="K44" s="11">
        <v>8</v>
      </c>
      <c r="L44" s="17">
        <v>8</v>
      </c>
      <c r="M44" s="6">
        <v>8</v>
      </c>
      <c r="N44" s="6">
        <v>4</v>
      </c>
      <c r="Q44" s="11">
        <v>2</v>
      </c>
      <c r="R44" s="6">
        <v>2</v>
      </c>
      <c r="S44" s="11"/>
      <c r="U44" s="17"/>
    </row>
    <row r="45" spans="1:21">
      <c r="A45" s="107"/>
      <c r="B45" s="107"/>
      <c r="C45" s="35" t="s">
        <v>12</v>
      </c>
      <c r="D45" s="36" t="s">
        <v>13</v>
      </c>
      <c r="E45" s="38">
        <f t="shared" si="44"/>
        <v>38.53125</v>
      </c>
      <c r="F45" s="38">
        <f t="shared" si="44"/>
        <v>33.5625</v>
      </c>
      <c r="G45" s="39">
        <f t="shared" si="44"/>
        <v>7.71875</v>
      </c>
      <c r="H45" s="67">
        <f t="shared" ref="H45:H46" si="48">E45/E$6</f>
        <v>0.67598684210526316</v>
      </c>
      <c r="I45" s="55">
        <f t="shared" si="45"/>
        <v>0.6920103092783505</v>
      </c>
      <c r="J45" s="68">
        <f t="shared" si="46"/>
        <v>0.76470588235294112</v>
      </c>
      <c r="K45" s="35">
        <v>8</v>
      </c>
      <c r="L45" s="36">
        <v>4</v>
      </c>
      <c r="M45" s="37">
        <v>8</v>
      </c>
      <c r="N45" s="37">
        <v>4</v>
      </c>
      <c r="Q45" s="35">
        <v>1</v>
      </c>
      <c r="R45" s="37">
        <v>1</v>
      </c>
      <c r="S45" s="35"/>
      <c r="T45" s="37"/>
      <c r="U45" s="36"/>
    </row>
    <row r="46" spans="1:21">
      <c r="A46" s="107"/>
      <c r="B46" s="108"/>
      <c r="C46" s="40" t="s">
        <v>12</v>
      </c>
      <c r="D46" s="41" t="s">
        <v>14</v>
      </c>
      <c r="E46" s="43">
        <f t="shared" si="44"/>
        <v>30.03125</v>
      </c>
      <c r="F46" s="43">
        <f t="shared" si="44"/>
        <v>26.3125</v>
      </c>
      <c r="G46" s="44">
        <f t="shared" si="44"/>
        <v>7.71875</v>
      </c>
      <c r="H46" s="73">
        <f t="shared" si="48"/>
        <v>0.52686403508771928</v>
      </c>
      <c r="I46" s="74">
        <f t="shared" si="45"/>
        <v>0.54252577319587625</v>
      </c>
      <c r="J46" s="75">
        <f t="shared" si="46"/>
        <v>0.76470588235294112</v>
      </c>
      <c r="K46" s="40">
        <v>4</v>
      </c>
      <c r="L46" s="41">
        <v>8</v>
      </c>
      <c r="M46" s="42">
        <v>8</v>
      </c>
      <c r="N46" s="42">
        <v>4</v>
      </c>
      <c r="Q46" s="40">
        <v>1</v>
      </c>
      <c r="R46" s="42">
        <v>1</v>
      </c>
      <c r="S46" s="40"/>
      <c r="T46" s="42"/>
      <c r="U46" s="41"/>
    </row>
    <row r="47" spans="1:21">
      <c r="A47" s="107"/>
      <c r="B47" s="23"/>
      <c r="C47" s="26" t="s">
        <v>46</v>
      </c>
      <c r="D47" s="27" t="s">
        <v>47</v>
      </c>
      <c r="E47" s="20" t="s">
        <v>0</v>
      </c>
      <c r="F47" s="20" t="s">
        <v>1</v>
      </c>
      <c r="G47" s="22" t="s">
        <v>7</v>
      </c>
      <c r="H47" s="26" t="s">
        <v>54</v>
      </c>
      <c r="I47" s="21" t="s">
        <v>55</v>
      </c>
      <c r="J47" s="27" t="s">
        <v>56</v>
      </c>
      <c r="K47" s="26" t="s">
        <v>44</v>
      </c>
      <c r="L47" s="27" t="s">
        <v>45</v>
      </c>
      <c r="M47" s="95" t="s">
        <v>42</v>
      </c>
      <c r="N47" s="95" t="s">
        <v>43</v>
      </c>
      <c r="O47" s="21" t="s">
        <v>60</v>
      </c>
      <c r="P47" s="27" t="s">
        <v>61</v>
      </c>
      <c r="Q47" s="26" t="s">
        <v>40</v>
      </c>
      <c r="R47" s="21" t="s">
        <v>41</v>
      </c>
      <c r="S47" s="19"/>
      <c r="T47" s="20"/>
      <c r="U47" s="22"/>
    </row>
    <row r="48" spans="1:21">
      <c r="A48" s="107"/>
      <c r="B48" s="106" t="s">
        <v>15</v>
      </c>
      <c r="C48" s="11" t="s">
        <v>10</v>
      </c>
      <c r="D48" s="17" t="s">
        <v>10</v>
      </c>
      <c r="E48" s="4">
        <f t="shared" ref="E48:E53" si="49">(IF(M48&gt;0,K48*L48+M48*(K48+L48)*2+5, 0) *Q48+IF(N48&gt;0,K48/2*L48/2+N48*(K48/2+L48/2)*2+5, 0) *2*R48)/(K48*L48)</f>
        <v>3.13232421875</v>
      </c>
      <c r="F48" s="4">
        <f t="shared" ref="F48:F53" si="50">(IF(M48&gt;0,K48*L48+M48*(K48+L48)*4+10, 0) *Q48+IF(N48&gt;0,K48/2*L48/2+N48*(K48/2+L48/2)*4+10, 0) *2*R48)/(K48*L48)</f>
        <v>3.2646484375</v>
      </c>
      <c r="G48" s="12">
        <f>(M48*(K48+L48)*(Q48+1)+N48*(K48/2+L48/2)*2*(R48+1))/(K48*L48)</f>
        <v>9.375E-2</v>
      </c>
      <c r="H48" s="11"/>
      <c r="J48" s="17"/>
      <c r="K48" s="11">
        <v>64</v>
      </c>
      <c r="L48" s="17">
        <v>64</v>
      </c>
      <c r="M48" s="8">
        <v>0.5</v>
      </c>
      <c r="N48" s="8">
        <v>0.5</v>
      </c>
      <c r="Q48" s="11">
        <v>2</v>
      </c>
      <c r="R48" s="6">
        <v>2</v>
      </c>
      <c r="S48" s="11" t="s">
        <v>21</v>
      </c>
      <c r="T48" s="6" t="s">
        <v>22</v>
      </c>
      <c r="U48" s="102" t="s">
        <v>79</v>
      </c>
    </row>
    <row r="49" spans="1:21">
      <c r="A49" s="107"/>
      <c r="B49" s="107"/>
      <c r="C49" s="11" t="s">
        <v>9</v>
      </c>
      <c r="D49" s="17" t="s">
        <v>9</v>
      </c>
      <c r="E49" s="4">
        <f t="shared" si="49"/>
        <v>3.279296875</v>
      </c>
      <c r="F49" s="4">
        <f t="shared" si="50"/>
        <v>3.55859375</v>
      </c>
      <c r="G49" s="12">
        <f t="shared" ref="G49:G53" si="51">(M49*(K49+L49)*(Q49+1)+N49*(K49/2+L49/2)*2*(R49+1))/(K49*L49)</f>
        <v>0.1875</v>
      </c>
      <c r="H49" s="11"/>
      <c r="J49" s="17"/>
      <c r="K49" s="11">
        <v>32</v>
      </c>
      <c r="L49" s="17">
        <v>32</v>
      </c>
      <c r="M49" s="8">
        <v>0.5</v>
      </c>
      <c r="N49" s="8">
        <v>0.5</v>
      </c>
      <c r="Q49" s="11">
        <v>2</v>
      </c>
      <c r="R49" s="6">
        <v>2</v>
      </c>
      <c r="S49" s="11" t="s">
        <v>21</v>
      </c>
      <c r="T49" s="6" t="s">
        <v>22</v>
      </c>
      <c r="U49" s="3" t="s">
        <v>79</v>
      </c>
    </row>
    <row r="50" spans="1:21">
      <c r="A50" s="107"/>
      <c r="B50" s="107"/>
      <c r="C50" s="11" t="s">
        <v>11</v>
      </c>
      <c r="D50" s="17" t="s">
        <v>11</v>
      </c>
      <c r="E50" s="4">
        <f t="shared" si="49"/>
        <v>3.6171875</v>
      </c>
      <c r="F50" s="4">
        <f t="shared" si="50"/>
        <v>4.234375</v>
      </c>
      <c r="G50" s="12">
        <f t="shared" si="51"/>
        <v>0.375</v>
      </c>
      <c r="H50" s="11"/>
      <c r="J50" s="17"/>
      <c r="K50" s="11">
        <v>16</v>
      </c>
      <c r="L50" s="17">
        <v>16</v>
      </c>
      <c r="M50" s="8">
        <v>0.5</v>
      </c>
      <c r="N50" s="8">
        <v>0.5</v>
      </c>
      <c r="Q50" s="11">
        <v>2</v>
      </c>
      <c r="R50" s="6">
        <v>2</v>
      </c>
      <c r="S50" s="11" t="s">
        <v>21</v>
      </c>
      <c r="T50" s="6" t="s">
        <v>22</v>
      </c>
      <c r="U50" s="3" t="s">
        <v>79</v>
      </c>
    </row>
    <row r="51" spans="1:21">
      <c r="A51" s="107"/>
      <c r="B51" s="107"/>
      <c r="C51" s="11" t="s">
        <v>12</v>
      </c>
      <c r="D51" s="17" t="s">
        <v>12</v>
      </c>
      <c r="E51" s="4">
        <f t="shared" si="49"/>
        <v>2.65625</v>
      </c>
      <c r="F51" s="4">
        <f t="shared" si="50"/>
        <v>3.3125</v>
      </c>
      <c r="G51" s="12">
        <f t="shared" si="51"/>
        <v>0.375</v>
      </c>
      <c r="H51" s="11"/>
      <c r="J51" s="17"/>
      <c r="K51" s="11">
        <v>8</v>
      </c>
      <c r="L51" s="17">
        <v>8</v>
      </c>
      <c r="M51" s="8">
        <v>0.5</v>
      </c>
      <c r="N51" s="8">
        <v>0</v>
      </c>
      <c r="Q51" s="11">
        <v>2</v>
      </c>
      <c r="R51" s="6">
        <v>2</v>
      </c>
      <c r="S51" s="11" t="s">
        <v>21</v>
      </c>
      <c r="T51" s="6" t="s">
        <v>22</v>
      </c>
      <c r="U51" s="3" t="s">
        <v>79</v>
      </c>
    </row>
    <row r="52" spans="1:21">
      <c r="A52" s="107"/>
      <c r="B52" s="107"/>
      <c r="C52" s="35" t="s">
        <v>48</v>
      </c>
      <c r="D52" s="36" t="s">
        <v>49</v>
      </c>
      <c r="E52" s="38">
        <f t="shared" si="49"/>
        <v>1.53125</v>
      </c>
      <c r="F52" s="38">
        <f t="shared" si="50"/>
        <v>2.0625</v>
      </c>
      <c r="G52" s="12">
        <f t="shared" si="51"/>
        <v>0.375</v>
      </c>
      <c r="H52" s="11"/>
      <c r="J52" s="17"/>
      <c r="K52" s="35">
        <v>8</v>
      </c>
      <c r="L52" s="36">
        <v>4</v>
      </c>
      <c r="M52" s="97">
        <v>0.5</v>
      </c>
      <c r="N52" s="97">
        <v>0</v>
      </c>
      <c r="Q52" s="35">
        <v>1</v>
      </c>
      <c r="R52" s="37">
        <v>1</v>
      </c>
      <c r="S52" s="35" t="s">
        <v>50</v>
      </c>
      <c r="T52" s="37" t="s">
        <v>51</v>
      </c>
      <c r="U52" s="3" t="s">
        <v>79</v>
      </c>
    </row>
    <row r="53" spans="1:21">
      <c r="A53" s="108"/>
      <c r="B53" s="108"/>
      <c r="C53" s="35" t="s">
        <v>48</v>
      </c>
      <c r="D53" s="36" t="s">
        <v>52</v>
      </c>
      <c r="E53" s="38">
        <f t="shared" si="49"/>
        <v>1.53125</v>
      </c>
      <c r="F53" s="38">
        <f t="shared" si="50"/>
        <v>2.0625</v>
      </c>
      <c r="G53" s="12">
        <f t="shared" si="51"/>
        <v>0.375</v>
      </c>
      <c r="H53" s="13"/>
      <c r="I53" s="14"/>
      <c r="J53" s="18"/>
      <c r="K53" s="35">
        <v>4</v>
      </c>
      <c r="L53" s="36">
        <v>8</v>
      </c>
      <c r="M53" s="97">
        <v>0.5</v>
      </c>
      <c r="N53" s="97">
        <v>0</v>
      </c>
      <c r="Q53" s="35">
        <v>1</v>
      </c>
      <c r="R53" s="37">
        <v>1</v>
      </c>
      <c r="S53" s="35" t="s">
        <v>50</v>
      </c>
      <c r="T53" s="37" t="s">
        <v>51</v>
      </c>
      <c r="U53" s="103" t="s">
        <v>79</v>
      </c>
    </row>
    <row r="54" spans="1:21" ht="13.5" customHeight="1">
      <c r="A54" s="109" t="s">
        <v>77</v>
      </c>
      <c r="B54" s="23"/>
      <c r="C54" s="26" t="s">
        <v>46</v>
      </c>
      <c r="D54" s="27" t="s">
        <v>47</v>
      </c>
      <c r="E54" s="20" t="s">
        <v>0</v>
      </c>
      <c r="F54" s="20" t="s">
        <v>1</v>
      </c>
      <c r="G54" s="22" t="s">
        <v>7</v>
      </c>
      <c r="H54" s="26" t="s">
        <v>54</v>
      </c>
      <c r="I54" s="21" t="s">
        <v>55</v>
      </c>
      <c r="J54" s="27" t="s">
        <v>56</v>
      </c>
      <c r="K54" s="26" t="s">
        <v>44</v>
      </c>
      <c r="L54" s="27" t="s">
        <v>45</v>
      </c>
      <c r="M54" s="21" t="s">
        <v>68</v>
      </c>
      <c r="N54" s="95" t="s">
        <v>67</v>
      </c>
      <c r="O54" s="20" t="s">
        <v>35</v>
      </c>
      <c r="P54" s="22" t="s">
        <v>36</v>
      </c>
      <c r="Q54" s="26" t="s">
        <v>40</v>
      </c>
      <c r="R54" s="21" t="s">
        <v>41</v>
      </c>
      <c r="S54" s="19"/>
      <c r="T54" s="20"/>
      <c r="U54" s="22"/>
    </row>
    <row r="55" spans="1:21">
      <c r="A55" s="107"/>
      <c r="B55" s="106" t="s">
        <v>34</v>
      </c>
      <c r="C55" s="11" t="s">
        <v>10</v>
      </c>
      <c r="D55" s="17" t="s">
        <v>10</v>
      </c>
      <c r="E55" s="4">
        <f t="shared" ref="E55:E60" si="52">IF(N55&gt;1,((O55*M55*(P55+N55-1)+O55*N55*P55)*Q55+(O55/2*M55/2*(P55/2+N55/2-1)+O55/2*N55/2*P55/2)*2*R55)*(K55/O55*L55/P55)/(K55*L55), ((O55*M55*P55*Q55+O55/2*M55/2*P55/2*2*R55)*(K55/O55*L55/P55)/(K55*L55)))</f>
        <v>74</v>
      </c>
      <c r="F55" s="4">
        <f t="shared" ref="F55:F60" si="53">IF(N55&gt;1, ((O55*(M55-1)*(P55+N55-1)+O55*(N55-1)*P55)*Q55+(O55/2*(M55/2-1)*(P55/2+N55/2-1)+O55/2*(N55/2-1)*P55/2)*2*R55)*(K55/O55*L55/P55)/(K55*L55), (O55*(M55-1)*P55*Q55+O55/2*(M55/2-1)*P55/2*2*R55)*(K55/O55*L55/P55)/(K55*L55))</f>
        <v>63</v>
      </c>
      <c r="G55" s="12">
        <f t="shared" ref="G55:G60" si="54">IF(N55&gt;1, ((O55+M55-1)*(P55+N55-1)*Q55+2*(O55/2+M55/2-1)*(P55/2+N55/2-1)*R55)*(K55/O55*L55/P55)/(K55*L55), ((O55+M55-1)*(P55)*Q55+2*(O55/2+M55/2-1)*(P55/2)*R55)*(K55/O55*L55/P55)/(K55*L55))</f>
        <v>14.6875</v>
      </c>
      <c r="H55" s="69">
        <f>E55/E$6</f>
        <v>1.2982456140350878</v>
      </c>
      <c r="I55" s="45">
        <f t="shared" ref="I55:I60" si="55">F55/F$6</f>
        <v>1.2989690721649485</v>
      </c>
      <c r="J55" s="66">
        <f t="shared" ref="J55:J60" si="56">G55/G$6</f>
        <v>1.4551083591331269</v>
      </c>
      <c r="K55" s="11">
        <v>64</v>
      </c>
      <c r="L55" s="17">
        <v>64</v>
      </c>
      <c r="M55" s="6">
        <v>8</v>
      </c>
      <c r="N55" s="8">
        <v>8</v>
      </c>
      <c r="O55" s="6">
        <v>8</v>
      </c>
      <c r="P55" s="17">
        <v>4</v>
      </c>
      <c r="Q55" s="11">
        <v>2</v>
      </c>
      <c r="R55" s="6">
        <v>2</v>
      </c>
      <c r="S55" s="11" t="s">
        <v>24</v>
      </c>
      <c r="T55" s="6" t="s">
        <v>25</v>
      </c>
      <c r="U55" s="17" t="s">
        <v>26</v>
      </c>
    </row>
    <row r="56" spans="1:21">
      <c r="A56" s="107"/>
      <c r="B56" s="107"/>
      <c r="C56" s="11" t="s">
        <v>9</v>
      </c>
      <c r="D56" s="17" t="s">
        <v>9</v>
      </c>
      <c r="E56" s="4">
        <f t="shared" si="52"/>
        <v>74</v>
      </c>
      <c r="F56" s="4">
        <f t="shared" si="53"/>
        <v>63</v>
      </c>
      <c r="G56" s="12">
        <f t="shared" si="54"/>
        <v>14.6875</v>
      </c>
      <c r="H56" s="69">
        <f t="shared" ref="H56:H57" si="57">E56/E$6</f>
        <v>1.2982456140350878</v>
      </c>
      <c r="I56" s="45">
        <f t="shared" si="55"/>
        <v>1.2989690721649485</v>
      </c>
      <c r="J56" s="66">
        <f t="shared" si="56"/>
        <v>1.4551083591331269</v>
      </c>
      <c r="K56" s="11">
        <v>32</v>
      </c>
      <c r="L56" s="17">
        <v>32</v>
      </c>
      <c r="M56" s="6">
        <v>8</v>
      </c>
      <c r="N56" s="8">
        <v>8</v>
      </c>
      <c r="O56" s="6">
        <v>8</v>
      </c>
      <c r="P56" s="17">
        <v>4</v>
      </c>
      <c r="Q56" s="11">
        <v>2</v>
      </c>
      <c r="R56" s="6">
        <v>2</v>
      </c>
      <c r="S56" s="11" t="s">
        <v>37</v>
      </c>
      <c r="T56" s="6" t="s">
        <v>38</v>
      </c>
      <c r="U56" s="17" t="s">
        <v>39</v>
      </c>
    </row>
    <row r="57" spans="1:21">
      <c r="A57" s="107"/>
      <c r="B57" s="107"/>
      <c r="C57" s="11" t="s">
        <v>11</v>
      </c>
      <c r="D57" s="17" t="s">
        <v>11</v>
      </c>
      <c r="E57" s="4">
        <f t="shared" si="52"/>
        <v>74</v>
      </c>
      <c r="F57" s="4">
        <f t="shared" si="53"/>
        <v>63</v>
      </c>
      <c r="G57" s="12">
        <f t="shared" si="54"/>
        <v>14.6875</v>
      </c>
      <c r="H57" s="69">
        <f t="shared" si="57"/>
        <v>1.2982456140350878</v>
      </c>
      <c r="I57" s="45">
        <f t="shared" si="55"/>
        <v>1.2989690721649485</v>
      </c>
      <c r="J57" s="66">
        <f t="shared" si="56"/>
        <v>1.4551083591331269</v>
      </c>
      <c r="K57" s="11">
        <v>16</v>
      </c>
      <c r="L57" s="17">
        <v>16</v>
      </c>
      <c r="M57" s="6">
        <v>8</v>
      </c>
      <c r="N57" s="8">
        <v>8</v>
      </c>
      <c r="O57" s="6">
        <v>8</v>
      </c>
      <c r="P57" s="17">
        <v>4</v>
      </c>
      <c r="Q57" s="11">
        <v>2</v>
      </c>
      <c r="R57" s="6">
        <v>2</v>
      </c>
      <c r="S57" s="11" t="s">
        <v>37</v>
      </c>
      <c r="T57" s="6" t="s">
        <v>38</v>
      </c>
      <c r="U57" s="17" t="s">
        <v>39</v>
      </c>
    </row>
    <row r="58" spans="1:21">
      <c r="A58" s="107"/>
      <c r="B58" s="107"/>
      <c r="C58" s="11" t="s">
        <v>12</v>
      </c>
      <c r="D58" s="17" t="s">
        <v>12</v>
      </c>
      <c r="E58" s="4">
        <f t="shared" si="52"/>
        <v>74</v>
      </c>
      <c r="F58" s="4">
        <f t="shared" si="53"/>
        <v>63</v>
      </c>
      <c r="G58" s="12">
        <f t="shared" si="54"/>
        <v>14.6875</v>
      </c>
      <c r="H58" s="69">
        <f>E58/E$6</f>
        <v>1.2982456140350878</v>
      </c>
      <c r="I58" s="45">
        <f t="shared" si="55"/>
        <v>1.2989690721649485</v>
      </c>
      <c r="J58" s="66">
        <f t="shared" si="56"/>
        <v>1.4551083591331269</v>
      </c>
      <c r="K58" s="11">
        <v>8</v>
      </c>
      <c r="L58" s="17">
        <v>8</v>
      </c>
      <c r="M58" s="6">
        <v>8</v>
      </c>
      <c r="N58" s="8">
        <v>8</v>
      </c>
      <c r="O58" s="6">
        <v>8</v>
      </c>
      <c r="P58" s="17">
        <v>4</v>
      </c>
      <c r="Q58" s="11">
        <v>2</v>
      </c>
      <c r="R58" s="6">
        <v>2</v>
      </c>
      <c r="S58" s="11" t="s">
        <v>37</v>
      </c>
      <c r="T58" s="6" t="s">
        <v>38</v>
      </c>
      <c r="U58" s="17" t="s">
        <v>39</v>
      </c>
    </row>
    <row r="59" spans="1:21">
      <c r="A59" s="107"/>
      <c r="B59" s="107"/>
      <c r="C59" s="11" t="s">
        <v>12</v>
      </c>
      <c r="D59" s="17" t="s">
        <v>13</v>
      </c>
      <c r="E59" s="4">
        <f t="shared" si="52"/>
        <v>37</v>
      </c>
      <c r="F59" s="4">
        <f t="shared" si="53"/>
        <v>31.5</v>
      </c>
      <c r="G59" s="12">
        <f t="shared" si="54"/>
        <v>7.34375</v>
      </c>
      <c r="H59" s="64">
        <f t="shared" ref="H59:H60" si="58">E59/E$6</f>
        <v>0.64912280701754388</v>
      </c>
      <c r="I59" s="7">
        <f t="shared" si="55"/>
        <v>0.64948453608247425</v>
      </c>
      <c r="J59" s="65">
        <f t="shared" si="56"/>
        <v>0.72755417956656343</v>
      </c>
      <c r="K59" s="11">
        <v>8</v>
      </c>
      <c r="L59" s="17">
        <v>4</v>
      </c>
      <c r="M59" s="6">
        <v>8</v>
      </c>
      <c r="N59" s="8">
        <v>8</v>
      </c>
      <c r="O59" s="6">
        <v>8</v>
      </c>
      <c r="P59" s="17">
        <v>4</v>
      </c>
      <c r="Q59" s="11">
        <v>1</v>
      </c>
      <c r="R59" s="6">
        <v>1</v>
      </c>
      <c r="S59" s="11" t="s">
        <v>37</v>
      </c>
      <c r="T59" s="6" t="s">
        <v>38</v>
      </c>
      <c r="U59" s="17" t="s">
        <v>39</v>
      </c>
    </row>
    <row r="60" spans="1:21">
      <c r="A60" s="107"/>
      <c r="B60" s="108"/>
      <c r="C60" s="13" t="s">
        <v>12</v>
      </c>
      <c r="D60" s="18" t="s">
        <v>14</v>
      </c>
      <c r="E60" s="4">
        <f t="shared" si="52"/>
        <v>28.5</v>
      </c>
      <c r="F60" s="4">
        <f t="shared" si="53"/>
        <v>24.25</v>
      </c>
      <c r="G60" s="12">
        <f t="shared" si="54"/>
        <v>7.34375</v>
      </c>
      <c r="H60" s="70">
        <f t="shared" si="58"/>
        <v>0.5</v>
      </c>
      <c r="I60" s="71">
        <f t="shared" si="55"/>
        <v>0.5</v>
      </c>
      <c r="J60" s="72">
        <f t="shared" si="56"/>
        <v>0.72755417956656343</v>
      </c>
      <c r="K60" s="13">
        <v>4</v>
      </c>
      <c r="L60" s="18">
        <v>8</v>
      </c>
      <c r="M60" s="14">
        <v>8</v>
      </c>
      <c r="N60" s="94">
        <v>8</v>
      </c>
      <c r="O60" s="14">
        <v>4</v>
      </c>
      <c r="P60" s="18">
        <v>8</v>
      </c>
      <c r="Q60" s="13">
        <v>1</v>
      </c>
      <c r="R60" s="14">
        <v>1</v>
      </c>
      <c r="S60" s="13" t="s">
        <v>37</v>
      </c>
      <c r="T60" s="14" t="s">
        <v>38</v>
      </c>
      <c r="U60" s="18" t="s">
        <v>39</v>
      </c>
    </row>
    <row r="61" spans="1:21">
      <c r="A61" s="107"/>
      <c r="B61" s="23"/>
      <c r="C61" s="26" t="s">
        <v>46</v>
      </c>
      <c r="D61" s="27" t="s">
        <v>47</v>
      </c>
      <c r="E61" s="20" t="s">
        <v>0</v>
      </c>
      <c r="F61" s="20" t="s">
        <v>1</v>
      </c>
      <c r="G61" s="22" t="s">
        <v>7</v>
      </c>
      <c r="H61" s="26" t="s">
        <v>54</v>
      </c>
      <c r="I61" s="21" t="s">
        <v>55</v>
      </c>
      <c r="J61" s="27" t="s">
        <v>56</v>
      </c>
      <c r="K61" s="26" t="s">
        <v>44</v>
      </c>
      <c r="L61" s="27" t="s">
        <v>45</v>
      </c>
      <c r="M61" s="95" t="s">
        <v>42</v>
      </c>
      <c r="N61" s="95" t="s">
        <v>43</v>
      </c>
      <c r="O61" s="21" t="s">
        <v>60</v>
      </c>
      <c r="P61" s="27" t="s">
        <v>61</v>
      </c>
      <c r="Q61" s="26" t="s">
        <v>40</v>
      </c>
      <c r="R61" s="21" t="s">
        <v>41</v>
      </c>
      <c r="S61" s="19"/>
      <c r="T61" s="20"/>
      <c r="U61" s="22"/>
    </row>
    <row r="62" spans="1:21">
      <c r="A62" s="107"/>
      <c r="B62" s="106" t="s">
        <v>17</v>
      </c>
      <c r="C62" s="11" t="s">
        <v>10</v>
      </c>
      <c r="D62" s="17" t="s">
        <v>10</v>
      </c>
      <c r="E62" s="4">
        <f t="shared" ref="E62:E67" si="59">((K62*M62*(L62+M62-1)+K62*M62*L62)*O62*Q62+(K62/2*N62*(L62/2+N62-1)+K62/2*N62*L62/2)*2*P62*R62)/(K62*L62)</f>
        <v>126.375</v>
      </c>
      <c r="F62" s="4">
        <f t="shared" ref="F62:F67" si="60">(((K62*(M62-1)*(L62+M62-1)+K62*(M62-1)*L62)*O62+K62*L62*(O62-1))*Q62+(((K62/2*(N62-1)*(L62/2+N62-1)+K62/2*(N62-1)*L62/2)*P62)+K62/2*L62/2*(P62-1))*2*R62)/(K62*L62)</f>
        <v>113.4375</v>
      </c>
      <c r="G62" s="12">
        <f t="shared" ref="G62:G67" si="61">((K62+M62-1)*(L62+M62-1)*O62*Q62+(K62/2+N62-1)*(L62/2+N62-1)*2*P62*R62)/(K62*L62)</f>
        <v>10.97314453125</v>
      </c>
      <c r="H62" s="69">
        <f>E62/E$6</f>
        <v>2.2171052631578947</v>
      </c>
      <c r="I62" s="45">
        <f t="shared" ref="I62:I67" si="62">F62/F$6</f>
        <v>2.338917525773196</v>
      </c>
      <c r="J62" s="66">
        <f t="shared" ref="J62:J67" si="63">G62/G$6</f>
        <v>1.0871226780185759</v>
      </c>
      <c r="K62" s="11">
        <v>64</v>
      </c>
      <c r="L62" s="17">
        <v>64</v>
      </c>
      <c r="M62" s="8">
        <v>8</v>
      </c>
      <c r="N62" s="8">
        <v>4</v>
      </c>
      <c r="O62" s="6">
        <v>3</v>
      </c>
      <c r="P62" s="6">
        <v>3</v>
      </c>
      <c r="Q62" s="11">
        <v>2</v>
      </c>
      <c r="R62" s="6">
        <v>2</v>
      </c>
      <c r="S62" s="1" t="s">
        <v>62</v>
      </c>
      <c r="T62" s="2" t="s">
        <v>63</v>
      </c>
      <c r="U62" s="17" t="s">
        <v>20</v>
      </c>
    </row>
    <row r="63" spans="1:21">
      <c r="A63" s="107"/>
      <c r="B63" s="107"/>
      <c r="C63" s="11" t="s">
        <v>9</v>
      </c>
      <c r="D63" s="17" t="s">
        <v>9</v>
      </c>
      <c r="E63" s="4">
        <f t="shared" si="59"/>
        <v>132.75</v>
      </c>
      <c r="F63" s="4">
        <f t="shared" si="60"/>
        <v>118.875</v>
      </c>
      <c r="G63" s="12">
        <f t="shared" si="61"/>
        <v>13.142578125</v>
      </c>
      <c r="H63" s="69">
        <f t="shared" ref="H63:H64" si="64">E63/E$6</f>
        <v>2.3289473684210527</v>
      </c>
      <c r="I63" s="45">
        <f t="shared" si="62"/>
        <v>2.4510309278350517</v>
      </c>
      <c r="J63" s="66">
        <f t="shared" si="63"/>
        <v>1.3020510835913313</v>
      </c>
      <c r="K63" s="11">
        <v>32</v>
      </c>
      <c r="L63" s="17">
        <v>32</v>
      </c>
      <c r="M63" s="8">
        <v>8</v>
      </c>
      <c r="N63" s="8">
        <v>4</v>
      </c>
      <c r="O63" s="6">
        <v>3</v>
      </c>
      <c r="P63" s="6">
        <v>3</v>
      </c>
      <c r="Q63" s="11">
        <v>2</v>
      </c>
      <c r="R63" s="6">
        <v>2</v>
      </c>
      <c r="S63" s="1" t="s">
        <v>62</v>
      </c>
      <c r="T63" s="2" t="s">
        <v>63</v>
      </c>
      <c r="U63" s="17" t="s">
        <v>20</v>
      </c>
    </row>
    <row r="64" spans="1:21">
      <c r="A64" s="107"/>
      <c r="B64" s="107"/>
      <c r="C64" s="11" t="s">
        <v>11</v>
      </c>
      <c r="D64" s="17" t="s">
        <v>11</v>
      </c>
      <c r="E64" s="4">
        <f t="shared" si="59"/>
        <v>145.5</v>
      </c>
      <c r="F64" s="4">
        <f t="shared" si="60"/>
        <v>129.75</v>
      </c>
      <c r="G64" s="12">
        <f t="shared" si="61"/>
        <v>18.0703125</v>
      </c>
      <c r="H64" s="69">
        <f t="shared" si="64"/>
        <v>2.5526315789473686</v>
      </c>
      <c r="I64" s="45">
        <f t="shared" si="62"/>
        <v>2.6752577319587627</v>
      </c>
      <c r="J64" s="66">
        <f t="shared" si="63"/>
        <v>1.7902476780185759</v>
      </c>
      <c r="K64" s="11">
        <v>16</v>
      </c>
      <c r="L64" s="17">
        <v>16</v>
      </c>
      <c r="M64" s="8">
        <v>8</v>
      </c>
      <c r="N64" s="8">
        <v>4</v>
      </c>
      <c r="O64" s="6">
        <v>3</v>
      </c>
      <c r="P64" s="6">
        <v>3</v>
      </c>
      <c r="Q64" s="11">
        <v>2</v>
      </c>
      <c r="R64" s="6">
        <v>2</v>
      </c>
      <c r="S64" s="1" t="s">
        <v>62</v>
      </c>
      <c r="T64" s="2" t="s">
        <v>63</v>
      </c>
      <c r="U64" s="17" t="s">
        <v>20</v>
      </c>
    </row>
    <row r="65" spans="1:21">
      <c r="A65" s="107"/>
      <c r="B65" s="107"/>
      <c r="C65" s="11" t="s">
        <v>12</v>
      </c>
      <c r="D65" s="17" t="s">
        <v>12</v>
      </c>
      <c r="E65" s="4">
        <f t="shared" si="59"/>
        <v>171</v>
      </c>
      <c r="F65" s="4">
        <f t="shared" si="60"/>
        <v>151.5</v>
      </c>
      <c r="G65" s="12">
        <f t="shared" si="61"/>
        <v>30.28125</v>
      </c>
      <c r="H65" s="69">
        <f>E65/E$6</f>
        <v>3</v>
      </c>
      <c r="I65" s="45">
        <f t="shared" si="62"/>
        <v>3.1237113402061856</v>
      </c>
      <c r="J65" s="66">
        <f t="shared" si="63"/>
        <v>3</v>
      </c>
      <c r="K65" s="11">
        <v>8</v>
      </c>
      <c r="L65" s="17">
        <v>8</v>
      </c>
      <c r="M65" s="8">
        <v>8</v>
      </c>
      <c r="N65" s="8">
        <v>4</v>
      </c>
      <c r="O65" s="6">
        <v>3</v>
      </c>
      <c r="P65" s="6">
        <v>3</v>
      </c>
      <c r="Q65" s="11">
        <v>2</v>
      </c>
      <c r="R65" s="6">
        <v>2</v>
      </c>
      <c r="S65" s="1" t="s">
        <v>62</v>
      </c>
      <c r="T65" s="2" t="s">
        <v>63</v>
      </c>
      <c r="U65" s="17" t="s">
        <v>20</v>
      </c>
    </row>
    <row r="66" spans="1:21">
      <c r="A66" s="107"/>
      <c r="B66" s="107"/>
      <c r="C66" s="28" t="s">
        <v>12</v>
      </c>
      <c r="D66" s="29" t="s">
        <v>13</v>
      </c>
      <c r="E66" s="31">
        <f t="shared" si="59"/>
        <v>111</v>
      </c>
      <c r="F66" s="31">
        <f t="shared" si="60"/>
        <v>97.5</v>
      </c>
      <c r="G66" s="32">
        <f t="shared" si="61"/>
        <v>22.03125</v>
      </c>
      <c r="H66" s="79">
        <f t="shared" ref="H66:H67" si="65">E66/E$6</f>
        <v>1.9473684210526316</v>
      </c>
      <c r="I66" s="59">
        <f t="shared" si="62"/>
        <v>2.0103092783505154</v>
      </c>
      <c r="J66" s="80">
        <f t="shared" si="63"/>
        <v>2.1826625386996903</v>
      </c>
      <c r="K66" s="28">
        <v>8</v>
      </c>
      <c r="L66" s="29">
        <v>4</v>
      </c>
      <c r="M66" s="96">
        <v>8</v>
      </c>
      <c r="N66" s="96">
        <v>4</v>
      </c>
      <c r="O66" s="30">
        <v>3</v>
      </c>
      <c r="P66" s="30">
        <v>3</v>
      </c>
      <c r="Q66" s="28">
        <v>1</v>
      </c>
      <c r="R66" s="30">
        <v>1</v>
      </c>
      <c r="S66" s="28" t="s">
        <v>65</v>
      </c>
      <c r="T66" s="30" t="s">
        <v>66</v>
      </c>
      <c r="U66" s="29" t="s">
        <v>20</v>
      </c>
    </row>
    <row r="67" spans="1:21">
      <c r="A67" s="107"/>
      <c r="B67" s="108"/>
      <c r="C67" s="33" t="s">
        <v>12</v>
      </c>
      <c r="D67" s="34" t="s">
        <v>14</v>
      </c>
      <c r="E67" s="31">
        <f t="shared" si="59"/>
        <v>85.5</v>
      </c>
      <c r="F67" s="31">
        <f t="shared" si="60"/>
        <v>75.75</v>
      </c>
      <c r="G67" s="32">
        <f t="shared" si="61"/>
        <v>22.03125</v>
      </c>
      <c r="H67" s="81">
        <f t="shared" si="65"/>
        <v>1.5</v>
      </c>
      <c r="I67" s="82">
        <f t="shared" si="62"/>
        <v>1.5618556701030928</v>
      </c>
      <c r="J67" s="83">
        <f t="shared" si="63"/>
        <v>2.1826625386996903</v>
      </c>
      <c r="K67" s="28">
        <v>4</v>
      </c>
      <c r="L67" s="29">
        <v>8</v>
      </c>
      <c r="M67" s="96">
        <v>8</v>
      </c>
      <c r="N67" s="96">
        <v>4</v>
      </c>
      <c r="O67" s="30">
        <v>3</v>
      </c>
      <c r="P67" s="30">
        <v>3</v>
      </c>
      <c r="Q67" s="28">
        <v>1</v>
      </c>
      <c r="R67" s="30">
        <v>1</v>
      </c>
      <c r="S67" s="28" t="s">
        <v>65</v>
      </c>
      <c r="T67" s="30" t="s">
        <v>66</v>
      </c>
      <c r="U67" s="29" t="s">
        <v>20</v>
      </c>
    </row>
    <row r="68" spans="1:21">
      <c r="A68" s="107"/>
      <c r="B68" s="23"/>
      <c r="C68" s="26" t="s">
        <v>46</v>
      </c>
      <c r="D68" s="27" t="s">
        <v>47</v>
      </c>
      <c r="E68" s="20" t="s">
        <v>0</v>
      </c>
      <c r="F68" s="20" t="s">
        <v>1</v>
      </c>
      <c r="G68" s="22" t="s">
        <v>7</v>
      </c>
      <c r="H68" s="26" t="s">
        <v>54</v>
      </c>
      <c r="I68" s="21" t="s">
        <v>55</v>
      </c>
      <c r="J68" s="27" t="s">
        <v>56</v>
      </c>
      <c r="K68" s="19" t="s">
        <v>2</v>
      </c>
      <c r="L68" s="22" t="s">
        <v>3</v>
      </c>
      <c r="M68" s="20" t="s">
        <v>5</v>
      </c>
      <c r="N68" s="20" t="s">
        <v>6</v>
      </c>
      <c r="O68" s="20"/>
      <c r="P68" s="22"/>
      <c r="Q68" s="26" t="s">
        <v>40</v>
      </c>
      <c r="R68" s="21" t="s">
        <v>41</v>
      </c>
      <c r="S68" s="19"/>
      <c r="T68" s="20"/>
      <c r="U68" s="22"/>
    </row>
    <row r="69" spans="1:21">
      <c r="A69" s="107"/>
      <c r="B69" s="109" t="s">
        <v>64</v>
      </c>
      <c r="C69" s="11" t="s">
        <v>10</v>
      </c>
      <c r="D69" s="17" t="s">
        <v>10</v>
      </c>
      <c r="E69" s="46">
        <f t="shared" ref="E69:G74" si="66">E3+E76</f>
        <v>45.38232421875</v>
      </c>
      <c r="F69" s="24">
        <f t="shared" si="66"/>
        <v>39.3271484375</v>
      </c>
      <c r="G69" s="25">
        <f t="shared" si="66"/>
        <v>3.84521484375</v>
      </c>
      <c r="H69" s="64">
        <f>E69/E$6</f>
        <v>0.79618112664473684</v>
      </c>
      <c r="I69" s="7">
        <f t="shared" ref="I69:I74" si="67">F69/F$6</f>
        <v>0.81086903994845361</v>
      </c>
      <c r="J69" s="65">
        <f t="shared" ref="J69:J74" si="68">G69/G$6</f>
        <v>0.3809500773993808</v>
      </c>
      <c r="K69" s="11">
        <v>64</v>
      </c>
      <c r="L69" s="17">
        <v>64</v>
      </c>
      <c r="M69" s="6">
        <v>8</v>
      </c>
      <c r="N69" s="6">
        <v>4</v>
      </c>
      <c r="Q69" s="11">
        <v>2</v>
      </c>
      <c r="R69" s="6">
        <v>2</v>
      </c>
      <c r="S69" s="11"/>
      <c r="U69" s="17"/>
    </row>
    <row r="70" spans="1:21">
      <c r="A70" s="107"/>
      <c r="B70" s="107"/>
      <c r="C70" s="11" t="s">
        <v>9</v>
      </c>
      <c r="D70" s="17" t="s">
        <v>9</v>
      </c>
      <c r="E70" s="47">
        <f t="shared" si="66"/>
        <v>47.779296875</v>
      </c>
      <c r="F70" s="4">
        <f t="shared" si="66"/>
        <v>41.68359375</v>
      </c>
      <c r="G70" s="12">
        <f t="shared" si="66"/>
        <v>4.755859375</v>
      </c>
      <c r="H70" s="64">
        <f t="shared" ref="H70:H71" si="69">E70/E$6</f>
        <v>0.83823327850877194</v>
      </c>
      <c r="I70" s="7">
        <f t="shared" si="67"/>
        <v>0.85945554123711343</v>
      </c>
      <c r="J70" s="65">
        <f t="shared" si="68"/>
        <v>0.4711687306501548</v>
      </c>
      <c r="K70" s="11">
        <v>32</v>
      </c>
      <c r="L70" s="17">
        <v>32</v>
      </c>
      <c r="M70" s="6">
        <v>8</v>
      </c>
      <c r="N70" s="6">
        <v>4</v>
      </c>
      <c r="Q70" s="11">
        <v>2</v>
      </c>
      <c r="R70" s="6">
        <v>2</v>
      </c>
      <c r="S70" s="11"/>
      <c r="U70" s="17"/>
    </row>
    <row r="71" spans="1:21">
      <c r="A71" s="107"/>
      <c r="B71" s="107"/>
      <c r="C71" s="11" t="s">
        <v>11</v>
      </c>
      <c r="D71" s="17" t="s">
        <v>11</v>
      </c>
      <c r="E71" s="47">
        <f t="shared" si="66"/>
        <v>52.6171875</v>
      </c>
      <c r="F71" s="4">
        <f t="shared" si="66"/>
        <v>46.484375</v>
      </c>
      <c r="G71" s="12">
        <f t="shared" si="66"/>
        <v>6.7734375</v>
      </c>
      <c r="H71" s="64">
        <f t="shared" si="69"/>
        <v>0.92310855263157898</v>
      </c>
      <c r="I71" s="7">
        <f t="shared" si="67"/>
        <v>0.95844072164948457</v>
      </c>
      <c r="J71" s="65">
        <f t="shared" si="68"/>
        <v>0.67105263157894735</v>
      </c>
      <c r="K71" s="11">
        <v>16</v>
      </c>
      <c r="L71" s="17">
        <v>16</v>
      </c>
      <c r="M71" s="6">
        <v>8</v>
      </c>
      <c r="N71" s="6">
        <v>4</v>
      </c>
      <c r="Q71" s="11">
        <v>2</v>
      </c>
      <c r="R71" s="6">
        <v>2</v>
      </c>
      <c r="S71" s="11"/>
      <c r="U71" s="17"/>
    </row>
    <row r="72" spans="1:21">
      <c r="A72" s="107"/>
      <c r="B72" s="107"/>
      <c r="C72" s="11" t="s">
        <v>12</v>
      </c>
      <c r="D72" s="17" t="s">
        <v>12</v>
      </c>
      <c r="E72" s="47">
        <f t="shared" si="66"/>
        <v>62.46875</v>
      </c>
      <c r="F72" s="4">
        <f t="shared" si="66"/>
        <v>56.4375</v>
      </c>
      <c r="G72" s="12">
        <f t="shared" si="66"/>
        <v>11.59375</v>
      </c>
      <c r="H72" s="69">
        <f>E72/E$6</f>
        <v>1.0959429824561404</v>
      </c>
      <c r="I72" s="45">
        <f t="shared" si="67"/>
        <v>1.1636597938144331</v>
      </c>
      <c r="J72" s="66">
        <f t="shared" si="68"/>
        <v>1.1486068111455108</v>
      </c>
      <c r="K72" s="11">
        <v>8</v>
      </c>
      <c r="L72" s="17">
        <v>8</v>
      </c>
      <c r="M72" s="6">
        <v>8</v>
      </c>
      <c r="N72" s="6">
        <v>4</v>
      </c>
      <c r="Q72" s="11">
        <v>2</v>
      </c>
      <c r="R72" s="6">
        <v>2</v>
      </c>
      <c r="S72" s="11"/>
      <c r="U72" s="17"/>
    </row>
    <row r="73" spans="1:21">
      <c r="A73" s="107"/>
      <c r="B73" s="107"/>
      <c r="C73" s="28" t="s">
        <v>12</v>
      </c>
      <c r="D73" s="29" t="s">
        <v>13</v>
      </c>
      <c r="E73" s="60">
        <f t="shared" si="66"/>
        <v>40.46875</v>
      </c>
      <c r="F73" s="31">
        <f t="shared" si="66"/>
        <v>36.9375</v>
      </c>
      <c r="G73" s="32">
        <f t="shared" si="66"/>
        <v>8.84375</v>
      </c>
      <c r="H73" s="84">
        <f t="shared" ref="H73:H74" si="70">E73/E$6</f>
        <v>0.70997807017543857</v>
      </c>
      <c r="I73" s="48">
        <f t="shared" si="67"/>
        <v>0.76159793814432986</v>
      </c>
      <c r="J73" s="85">
        <f t="shared" si="68"/>
        <v>0.87616099071207432</v>
      </c>
      <c r="K73" s="28">
        <v>8</v>
      </c>
      <c r="L73" s="29">
        <v>4</v>
      </c>
      <c r="M73" s="30">
        <v>8</v>
      </c>
      <c r="N73" s="30">
        <v>4</v>
      </c>
      <c r="O73" s="30"/>
      <c r="P73" s="30"/>
      <c r="Q73" s="28">
        <v>1</v>
      </c>
      <c r="R73" s="30">
        <v>1</v>
      </c>
      <c r="S73" s="28"/>
      <c r="T73" s="30"/>
      <c r="U73" s="29"/>
    </row>
    <row r="74" spans="1:21">
      <c r="A74" s="107"/>
      <c r="B74" s="108"/>
      <c r="C74" s="33" t="s">
        <v>12</v>
      </c>
      <c r="D74" s="34" t="s">
        <v>14</v>
      </c>
      <c r="E74" s="61">
        <f t="shared" si="66"/>
        <v>31.96875</v>
      </c>
      <c r="F74" s="62">
        <f t="shared" si="66"/>
        <v>29.6875</v>
      </c>
      <c r="G74" s="63">
        <f t="shared" si="66"/>
        <v>8.84375</v>
      </c>
      <c r="H74" s="86">
        <f t="shared" si="70"/>
        <v>0.56085526315789469</v>
      </c>
      <c r="I74" s="87">
        <f t="shared" si="67"/>
        <v>0.61211340206185572</v>
      </c>
      <c r="J74" s="88">
        <f t="shared" si="68"/>
        <v>0.87616099071207432</v>
      </c>
      <c r="K74" s="33">
        <v>4</v>
      </c>
      <c r="L74" s="34">
        <v>8</v>
      </c>
      <c r="M74" s="49">
        <v>8</v>
      </c>
      <c r="N74" s="49">
        <v>4</v>
      </c>
      <c r="O74" s="30"/>
      <c r="P74" s="30"/>
      <c r="Q74" s="33">
        <v>1</v>
      </c>
      <c r="R74" s="49">
        <v>1</v>
      </c>
      <c r="S74" s="33"/>
      <c r="T74" s="49"/>
      <c r="U74" s="34"/>
    </row>
    <row r="75" spans="1:21">
      <c r="A75" s="107"/>
      <c r="B75" s="23"/>
      <c r="C75" s="26" t="s">
        <v>46</v>
      </c>
      <c r="D75" s="27" t="s">
        <v>47</v>
      </c>
      <c r="E75" s="20" t="s">
        <v>0</v>
      </c>
      <c r="F75" s="20" t="s">
        <v>1</v>
      </c>
      <c r="G75" s="22" t="s">
        <v>7</v>
      </c>
      <c r="H75" s="26" t="s">
        <v>54</v>
      </c>
      <c r="I75" s="21" t="s">
        <v>55</v>
      </c>
      <c r="J75" s="27" t="s">
        <v>56</v>
      </c>
      <c r="K75" s="26" t="s">
        <v>44</v>
      </c>
      <c r="L75" s="27" t="s">
        <v>45</v>
      </c>
      <c r="M75" s="21" t="s">
        <v>42</v>
      </c>
      <c r="N75" s="21" t="s">
        <v>43</v>
      </c>
      <c r="O75" s="20"/>
      <c r="P75" s="22"/>
      <c r="Q75" s="26" t="s">
        <v>40</v>
      </c>
      <c r="R75" s="21" t="s">
        <v>41</v>
      </c>
      <c r="S75" s="19"/>
      <c r="T75" s="20"/>
      <c r="U75" s="22"/>
    </row>
    <row r="76" spans="1:21">
      <c r="A76" s="107"/>
      <c r="B76" s="106" t="s">
        <v>16</v>
      </c>
      <c r="C76" s="11" t="s">
        <v>10</v>
      </c>
      <c r="D76" s="17" t="s">
        <v>10</v>
      </c>
      <c r="E76" s="4">
        <f t="shared" ref="E76:E81" si="71">(IF(M76&gt;0,K76*L76+M76*(K76+L76)*2+5, 0) *Q76+IF(N76&gt;0,K76/2*L76/2+N76*(K76/2+L76/2)*2+5, 0) *2*R76)/(K76*L76)</f>
        <v>3.25732421875</v>
      </c>
      <c r="F76" s="4">
        <f t="shared" ref="F76:F81" si="72">(IF(M76&gt;0,K76*L76+M76*(K76+L76)*4+10, 0) *Q76+IF(N76&gt;0,K76/2*L76/2+N76*(K76/2+L76/2)*4+10, 0) *2*R76)/(K76*L76)</f>
        <v>3.5146484375</v>
      </c>
      <c r="G76" s="12">
        <f>(M76*(K76+L76)*(Q76+1)+N76*(K76/2+L76/2)*2*(R76+1))/(K76*L76)</f>
        <v>0.1875</v>
      </c>
      <c r="H76" s="11"/>
      <c r="J76" s="17"/>
      <c r="K76" s="11">
        <v>64</v>
      </c>
      <c r="L76" s="17">
        <v>64</v>
      </c>
      <c r="M76" s="8">
        <v>1</v>
      </c>
      <c r="N76" s="8">
        <v>1</v>
      </c>
      <c r="O76" s="9"/>
      <c r="P76" s="10"/>
      <c r="Q76" s="11">
        <v>2</v>
      </c>
      <c r="R76" s="6">
        <v>2</v>
      </c>
      <c r="S76" s="11" t="s">
        <v>21</v>
      </c>
      <c r="T76" s="6" t="s">
        <v>22</v>
      </c>
      <c r="U76" s="102" t="s">
        <v>79</v>
      </c>
    </row>
    <row r="77" spans="1:21">
      <c r="A77" s="107"/>
      <c r="B77" s="107"/>
      <c r="C77" s="11" t="s">
        <v>9</v>
      </c>
      <c r="D77" s="17" t="s">
        <v>9</v>
      </c>
      <c r="E77" s="4">
        <f t="shared" si="71"/>
        <v>3.529296875</v>
      </c>
      <c r="F77" s="4">
        <f t="shared" si="72"/>
        <v>4.05859375</v>
      </c>
      <c r="G77" s="12">
        <f t="shared" ref="G77:G81" si="73">(M77*(K77+L77)*(Q77+1)+N77*(K77/2+L77/2)*2*(R77+1))/(K77*L77)</f>
        <v>0.375</v>
      </c>
      <c r="H77" s="11"/>
      <c r="J77" s="17"/>
      <c r="K77" s="11">
        <v>32</v>
      </c>
      <c r="L77" s="17">
        <v>32</v>
      </c>
      <c r="M77" s="8">
        <v>1</v>
      </c>
      <c r="N77" s="8">
        <v>1</v>
      </c>
      <c r="P77" s="17"/>
      <c r="Q77" s="11">
        <v>2</v>
      </c>
      <c r="R77" s="6">
        <v>2</v>
      </c>
      <c r="S77" s="11" t="s">
        <v>21</v>
      </c>
      <c r="T77" s="6" t="s">
        <v>22</v>
      </c>
      <c r="U77" s="3" t="s">
        <v>79</v>
      </c>
    </row>
    <row r="78" spans="1:21">
      <c r="A78" s="107"/>
      <c r="B78" s="107"/>
      <c r="C78" s="11" t="s">
        <v>11</v>
      </c>
      <c r="D78" s="17" t="s">
        <v>11</v>
      </c>
      <c r="E78" s="4">
        <f t="shared" si="71"/>
        <v>4.1171875</v>
      </c>
      <c r="F78" s="4">
        <f t="shared" si="72"/>
        <v>5.234375</v>
      </c>
      <c r="G78" s="12">
        <f t="shared" si="73"/>
        <v>0.75</v>
      </c>
      <c r="H78" s="11"/>
      <c r="J78" s="17"/>
      <c r="K78" s="11">
        <v>16</v>
      </c>
      <c r="L78" s="17">
        <v>16</v>
      </c>
      <c r="M78" s="8">
        <v>1</v>
      </c>
      <c r="N78" s="8">
        <v>1</v>
      </c>
      <c r="P78" s="17"/>
      <c r="Q78" s="11">
        <v>2</v>
      </c>
      <c r="R78" s="6">
        <v>2</v>
      </c>
      <c r="S78" s="11" t="s">
        <v>21</v>
      </c>
      <c r="T78" s="6" t="s">
        <v>22</v>
      </c>
      <c r="U78" s="3" t="s">
        <v>79</v>
      </c>
    </row>
    <row r="79" spans="1:21">
      <c r="A79" s="107"/>
      <c r="B79" s="107"/>
      <c r="C79" s="11" t="s">
        <v>12</v>
      </c>
      <c r="D79" s="17" t="s">
        <v>12</v>
      </c>
      <c r="E79" s="4">
        <f t="shared" si="71"/>
        <v>5.46875</v>
      </c>
      <c r="F79" s="4">
        <f t="shared" si="72"/>
        <v>7.9375</v>
      </c>
      <c r="G79" s="12">
        <f t="shared" si="73"/>
        <v>1.5</v>
      </c>
      <c r="H79" s="11"/>
      <c r="J79" s="17"/>
      <c r="K79" s="11">
        <v>8</v>
      </c>
      <c r="L79" s="17">
        <v>8</v>
      </c>
      <c r="M79" s="8">
        <v>1</v>
      </c>
      <c r="N79" s="8">
        <v>1</v>
      </c>
      <c r="P79" s="17"/>
      <c r="Q79" s="11">
        <v>2</v>
      </c>
      <c r="R79" s="6">
        <v>2</v>
      </c>
      <c r="S79" s="11" t="s">
        <v>21</v>
      </c>
      <c r="T79" s="6" t="s">
        <v>22</v>
      </c>
      <c r="U79" s="3" t="s">
        <v>79</v>
      </c>
    </row>
    <row r="80" spans="1:21">
      <c r="A80" s="107"/>
      <c r="B80" s="107"/>
      <c r="C80" s="11" t="s">
        <v>12</v>
      </c>
      <c r="D80" s="17" t="s">
        <v>13</v>
      </c>
      <c r="E80" s="4">
        <f t="shared" si="71"/>
        <v>3.46875</v>
      </c>
      <c r="F80" s="4">
        <f t="shared" si="72"/>
        <v>5.4375</v>
      </c>
      <c r="G80" s="12">
        <f t="shared" si="73"/>
        <v>1.5</v>
      </c>
      <c r="H80" s="11"/>
      <c r="J80" s="17"/>
      <c r="K80" s="11">
        <v>8</v>
      </c>
      <c r="L80" s="17">
        <v>4</v>
      </c>
      <c r="M80" s="8">
        <v>1</v>
      </c>
      <c r="N80" s="8">
        <v>1</v>
      </c>
      <c r="P80" s="17"/>
      <c r="Q80" s="11">
        <v>1</v>
      </c>
      <c r="R80" s="6">
        <v>1</v>
      </c>
      <c r="S80" s="11" t="s">
        <v>21</v>
      </c>
      <c r="T80" s="6" t="s">
        <v>22</v>
      </c>
      <c r="U80" s="3" t="s">
        <v>79</v>
      </c>
    </row>
    <row r="81" spans="1:21">
      <c r="A81" s="108"/>
      <c r="B81" s="108"/>
      <c r="C81" s="13" t="s">
        <v>12</v>
      </c>
      <c r="D81" s="18" t="s">
        <v>14</v>
      </c>
      <c r="E81" s="15">
        <f t="shared" si="71"/>
        <v>3.46875</v>
      </c>
      <c r="F81" s="15">
        <f t="shared" si="72"/>
        <v>5.4375</v>
      </c>
      <c r="G81" s="16">
        <f t="shared" si="73"/>
        <v>1.5</v>
      </c>
      <c r="H81" s="13"/>
      <c r="I81" s="14"/>
      <c r="J81" s="18"/>
      <c r="K81" s="13">
        <v>4</v>
      </c>
      <c r="L81" s="18">
        <v>8</v>
      </c>
      <c r="M81" s="94">
        <v>1</v>
      </c>
      <c r="N81" s="94">
        <v>1</v>
      </c>
      <c r="O81" s="14"/>
      <c r="P81" s="18"/>
      <c r="Q81" s="13">
        <v>1</v>
      </c>
      <c r="R81" s="14">
        <v>1</v>
      </c>
      <c r="S81" s="13" t="s">
        <v>21</v>
      </c>
      <c r="T81" s="14" t="s">
        <v>22</v>
      </c>
      <c r="U81" s="103" t="s">
        <v>79</v>
      </c>
    </row>
  </sheetData>
  <mergeCells count="15">
    <mergeCell ref="B76:B81"/>
    <mergeCell ref="A54:A81"/>
    <mergeCell ref="A9:A53"/>
    <mergeCell ref="A2:A8"/>
    <mergeCell ref="B41:B46"/>
    <mergeCell ref="B48:B53"/>
    <mergeCell ref="B55:B60"/>
    <mergeCell ref="B62:B67"/>
    <mergeCell ref="B69:B74"/>
    <mergeCell ref="B3:B8"/>
    <mergeCell ref="B10:B15"/>
    <mergeCell ref="B17:B22"/>
    <mergeCell ref="B24:B29"/>
    <mergeCell ref="B34:B39"/>
    <mergeCell ref="B31:B32"/>
  </mergeCells>
  <phoneticPr fontId="1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Takeshi Tsukuba</dc:creator>
  <cp:lastModifiedBy>s124087_0209</cp:lastModifiedBy>
  <dcterms:created xsi:type="dcterms:W3CDTF">2013-02-04T07:54:29Z</dcterms:created>
  <dcterms:modified xsi:type="dcterms:W3CDTF">2014-01-13T20:45:50Z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