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0" yWindow="0" windowWidth="33600" windowHeight="19520"/>
  </bookViews>
  <sheets>
    <sheet name="Note" sheetId="3" r:id="rId1"/>
    <sheet name="OverallReport" sheetId="6" r:id="rId2"/>
    <sheet name="IC" sheetId="5" r:id="rId3"/>
    <sheet name="MC+IC_ReuseDatainMC" sheetId="8" r:id="rId4"/>
    <sheet name="MC+IC_woReuseDatainMC" sheetId="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8" l="1"/>
  <c r="D25" i="8"/>
  <c r="D26" i="8"/>
  <c r="D27" i="8"/>
  <c r="D24" i="8"/>
  <c r="S31" i="6"/>
  <c r="S32" i="6"/>
  <c r="S33" i="6"/>
  <c r="S30" i="6"/>
  <c r="M31" i="6"/>
  <c r="M32" i="6"/>
  <c r="M33" i="6"/>
  <c r="M30" i="6"/>
  <c r="G25" i="8"/>
  <c r="S24" i="6"/>
  <c r="G26" i="8"/>
  <c r="S25" i="6"/>
  <c r="G27" i="8"/>
  <c r="S26" i="6"/>
  <c r="G24" i="8"/>
  <c r="S23" i="6"/>
  <c r="F25" i="8"/>
  <c r="M24" i="6"/>
  <c r="F26" i="8"/>
  <c r="M25" i="6"/>
  <c r="F27" i="8"/>
  <c r="M26" i="6"/>
  <c r="F24" i="8"/>
  <c r="M23" i="6"/>
  <c r="B17" i="8"/>
  <c r="E17" i="8"/>
  <c r="I17" i="8"/>
  <c r="K17" i="8"/>
  <c r="M17" i="8"/>
  <c r="P17" i="8"/>
  <c r="Q17" i="8"/>
  <c r="T17" i="8"/>
  <c r="V17" i="8"/>
  <c r="AB17" i="8"/>
  <c r="S17" i="6"/>
  <c r="C17" i="8"/>
  <c r="G17" i="8"/>
  <c r="J17" i="8"/>
  <c r="N17" i="8"/>
  <c r="R17" i="8"/>
  <c r="U17" i="8"/>
  <c r="AC17" i="8"/>
  <c r="T17" i="6"/>
  <c r="S17" i="8"/>
  <c r="AD17" i="8"/>
  <c r="U17" i="6"/>
  <c r="D17" i="8"/>
  <c r="O17" i="8"/>
  <c r="L17" i="8"/>
  <c r="W17" i="8"/>
  <c r="AE17" i="8"/>
  <c r="V17" i="6"/>
  <c r="B18" i="8"/>
  <c r="E18" i="8"/>
  <c r="I18" i="8"/>
  <c r="K18" i="8"/>
  <c r="M18" i="8"/>
  <c r="P18" i="8"/>
  <c r="Q18" i="8"/>
  <c r="T18" i="8"/>
  <c r="V18" i="8"/>
  <c r="AB18" i="8"/>
  <c r="S18" i="6"/>
  <c r="C18" i="8"/>
  <c r="G18" i="8"/>
  <c r="J18" i="8"/>
  <c r="N18" i="8"/>
  <c r="R18" i="8"/>
  <c r="U18" i="8"/>
  <c r="AC18" i="8"/>
  <c r="T18" i="6"/>
  <c r="S18" i="8"/>
  <c r="AD18" i="8"/>
  <c r="U18" i="6"/>
  <c r="D18" i="8"/>
  <c r="O18" i="8"/>
  <c r="L18" i="8"/>
  <c r="W18" i="8"/>
  <c r="AE18" i="8"/>
  <c r="V18" i="6"/>
  <c r="B19" i="8"/>
  <c r="E19" i="8"/>
  <c r="I19" i="8"/>
  <c r="K19" i="8"/>
  <c r="M19" i="8"/>
  <c r="AB19" i="8"/>
  <c r="S19" i="6"/>
  <c r="C19" i="8"/>
  <c r="G19" i="8"/>
  <c r="J19" i="8"/>
  <c r="N19" i="8"/>
  <c r="AC19" i="8"/>
  <c r="T19" i="6"/>
  <c r="AD19" i="8"/>
  <c r="U19" i="6"/>
  <c r="D19" i="8"/>
  <c r="O19" i="8"/>
  <c r="L19" i="8"/>
  <c r="AE19" i="8"/>
  <c r="V19" i="6"/>
  <c r="D16" i="8"/>
  <c r="O16" i="8"/>
  <c r="L16" i="8"/>
  <c r="W16" i="8"/>
  <c r="AE16" i="8"/>
  <c r="V16" i="6"/>
  <c r="S16" i="8"/>
  <c r="AD16" i="8"/>
  <c r="U16" i="6"/>
  <c r="G16" i="8"/>
  <c r="J16" i="8"/>
  <c r="N16" i="8"/>
  <c r="R16" i="8"/>
  <c r="U16" i="8"/>
  <c r="AC16" i="8"/>
  <c r="T16" i="6"/>
  <c r="B16" i="8"/>
  <c r="E16" i="8"/>
  <c r="I16" i="8"/>
  <c r="K16" i="8"/>
  <c r="M16" i="8"/>
  <c r="P16" i="8"/>
  <c r="Q16" i="8"/>
  <c r="T16" i="8"/>
  <c r="V16" i="8"/>
  <c r="AB16" i="8"/>
  <c r="S16" i="6"/>
  <c r="Z17" i="8"/>
  <c r="O17" i="6"/>
  <c r="AA17" i="8"/>
  <c r="P17" i="6"/>
  <c r="Z18" i="8"/>
  <c r="O18" i="6"/>
  <c r="AA18" i="8"/>
  <c r="P18" i="6"/>
  <c r="Z19" i="8"/>
  <c r="O19" i="6"/>
  <c r="AA19" i="8"/>
  <c r="P19" i="6"/>
  <c r="AA16" i="8"/>
  <c r="P16" i="6"/>
  <c r="Z16" i="8"/>
  <c r="O16" i="6"/>
  <c r="X17" i="8"/>
  <c r="M17" i="6"/>
  <c r="Y17" i="8"/>
  <c r="N17" i="6"/>
  <c r="X18" i="8"/>
  <c r="M18" i="6"/>
  <c r="Y18" i="8"/>
  <c r="N18" i="6"/>
  <c r="X19" i="8"/>
  <c r="M19" i="6"/>
  <c r="Y19" i="8"/>
  <c r="N19" i="6"/>
  <c r="Y16" i="8"/>
  <c r="N16" i="6"/>
  <c r="X16" i="8"/>
  <c r="M16" i="6"/>
  <c r="B35" i="8"/>
  <c r="C35" i="8"/>
  <c r="D35" i="8"/>
  <c r="E35" i="8"/>
  <c r="I35" i="8"/>
  <c r="L35" i="8"/>
  <c r="J35" i="8"/>
  <c r="B34" i="8"/>
  <c r="C34" i="8"/>
  <c r="D34" i="8"/>
  <c r="E34" i="8"/>
  <c r="F34" i="8"/>
  <c r="G34" i="8"/>
  <c r="H34" i="8"/>
  <c r="I34" i="8"/>
  <c r="L34" i="8"/>
  <c r="J34" i="8"/>
  <c r="B33" i="8"/>
  <c r="C33" i="8"/>
  <c r="D33" i="8"/>
  <c r="E33" i="8"/>
  <c r="F33" i="8"/>
  <c r="G33" i="8"/>
  <c r="H33" i="8"/>
  <c r="I33" i="8"/>
  <c r="L33" i="8"/>
  <c r="J33" i="8"/>
  <c r="B32" i="8"/>
  <c r="C32" i="8"/>
  <c r="D32" i="8"/>
  <c r="E32" i="8"/>
  <c r="F32" i="8"/>
  <c r="G32" i="8"/>
  <c r="H32" i="8"/>
  <c r="I32" i="8"/>
  <c r="L32" i="8"/>
  <c r="J32" i="8"/>
  <c r="B27" i="8"/>
  <c r="C27" i="8"/>
  <c r="E27" i="8"/>
  <c r="B26" i="8"/>
  <c r="C26" i="8"/>
  <c r="E26" i="8"/>
  <c r="B25" i="8"/>
  <c r="C25" i="8"/>
  <c r="E25" i="8"/>
  <c r="B24" i="8"/>
  <c r="C24" i="8"/>
  <c r="E24" i="8"/>
  <c r="O17" i="7"/>
  <c r="O18" i="7"/>
  <c r="O19" i="7"/>
  <c r="O16" i="7"/>
  <c r="D17" i="7"/>
  <c r="D18" i="7"/>
  <c r="D19" i="7"/>
  <c r="D16" i="7"/>
  <c r="N17" i="7"/>
  <c r="N18" i="7"/>
  <c r="N19" i="7"/>
  <c r="N16" i="7"/>
  <c r="M17" i="7"/>
  <c r="M18" i="7"/>
  <c r="M19" i="7"/>
  <c r="M16" i="7"/>
  <c r="C17" i="7"/>
  <c r="C18" i="7"/>
  <c r="C19" i="7"/>
  <c r="C16" i="7"/>
  <c r="B17" i="7"/>
  <c r="B18" i="7"/>
  <c r="B19" i="7"/>
  <c r="B16" i="7"/>
  <c r="X17" i="7"/>
  <c r="X18" i="7"/>
  <c r="X19" i="7"/>
  <c r="X16" i="7"/>
  <c r="B25" i="5"/>
  <c r="C25" i="5"/>
  <c r="D25" i="5"/>
  <c r="F25" i="5"/>
  <c r="B26" i="5"/>
  <c r="C26" i="5"/>
  <c r="D26" i="5"/>
  <c r="F26" i="5"/>
  <c r="B27" i="5"/>
  <c r="C27" i="5"/>
  <c r="D27" i="5"/>
  <c r="F27" i="5"/>
  <c r="B24" i="5"/>
  <c r="C24" i="5"/>
  <c r="D24" i="5"/>
  <c r="F24" i="5"/>
  <c r="B27" i="7"/>
  <c r="C27" i="7"/>
  <c r="D27" i="7"/>
  <c r="F27" i="7"/>
  <c r="B26" i="7"/>
  <c r="C26" i="7"/>
  <c r="D26" i="7"/>
  <c r="F26" i="7"/>
  <c r="B25" i="7"/>
  <c r="C25" i="7"/>
  <c r="D25" i="7"/>
  <c r="F25" i="7"/>
  <c r="B24" i="7"/>
  <c r="C24" i="7"/>
  <c r="D24" i="7"/>
  <c r="F24" i="7"/>
  <c r="AE23" i="6"/>
  <c r="G23" i="6"/>
  <c r="I35" i="7"/>
  <c r="Q17" i="7"/>
  <c r="Q18" i="7"/>
  <c r="Q16" i="7"/>
  <c r="D6" i="6"/>
  <c r="AA17" i="7"/>
  <c r="AB17" i="6"/>
  <c r="D7" i="6"/>
  <c r="AA18" i="7"/>
  <c r="AB18" i="6"/>
  <c r="D8" i="6"/>
  <c r="AA19" i="7"/>
  <c r="AB19" i="6"/>
  <c r="D5" i="6"/>
  <c r="AA16" i="7"/>
  <c r="AB16" i="6"/>
  <c r="L17" i="7"/>
  <c r="W17" i="7"/>
  <c r="AE17" i="7"/>
  <c r="L18" i="7"/>
  <c r="W18" i="7"/>
  <c r="AE18" i="7"/>
  <c r="L19" i="7"/>
  <c r="AE19" i="7"/>
  <c r="L16" i="7"/>
  <c r="W16" i="7"/>
  <c r="AE16" i="7"/>
  <c r="B33" i="7"/>
  <c r="C33" i="7"/>
  <c r="D33" i="7"/>
  <c r="E33" i="7"/>
  <c r="F33" i="7"/>
  <c r="G33" i="7"/>
  <c r="H33" i="7"/>
  <c r="I33" i="7"/>
  <c r="L33" i="7"/>
  <c r="AE31" i="6"/>
  <c r="B34" i="7"/>
  <c r="C34" i="7"/>
  <c r="D34" i="7"/>
  <c r="E34" i="7"/>
  <c r="F34" i="7"/>
  <c r="G34" i="7"/>
  <c r="H34" i="7"/>
  <c r="I34" i="7"/>
  <c r="L34" i="7"/>
  <c r="AE32" i="6"/>
  <c r="B35" i="7"/>
  <c r="C35" i="7"/>
  <c r="D35" i="7"/>
  <c r="E35" i="7"/>
  <c r="L35" i="7"/>
  <c r="AE33" i="6"/>
  <c r="B32" i="7"/>
  <c r="C32" i="7"/>
  <c r="D32" i="7"/>
  <c r="E32" i="7"/>
  <c r="F32" i="7"/>
  <c r="G32" i="7"/>
  <c r="H32" i="7"/>
  <c r="I32" i="7"/>
  <c r="L32" i="7"/>
  <c r="AE30" i="6"/>
  <c r="J33" i="7"/>
  <c r="Y31" i="6"/>
  <c r="J34" i="7"/>
  <c r="Y32" i="6"/>
  <c r="J35" i="7"/>
  <c r="Y33" i="6"/>
  <c r="J32" i="7"/>
  <c r="Y30" i="6"/>
  <c r="AE24" i="6"/>
  <c r="AE25" i="6"/>
  <c r="AE26" i="6"/>
  <c r="E25" i="7"/>
  <c r="Y24" i="6"/>
  <c r="E26" i="7"/>
  <c r="Y25" i="6"/>
  <c r="E27" i="7"/>
  <c r="Y26" i="6"/>
  <c r="E24" i="7"/>
  <c r="Y23" i="6"/>
  <c r="AH17" i="6"/>
  <c r="AH18" i="6"/>
  <c r="AH19" i="6"/>
  <c r="AH16" i="6"/>
  <c r="S17" i="7"/>
  <c r="AD17" i="7"/>
  <c r="AG17" i="6"/>
  <c r="S18" i="7"/>
  <c r="AD18" i="7"/>
  <c r="AG18" i="6"/>
  <c r="AD19" i="7"/>
  <c r="AG19" i="6"/>
  <c r="S16" i="7"/>
  <c r="AD16" i="7"/>
  <c r="AG16" i="6"/>
  <c r="G17" i="7"/>
  <c r="J17" i="7"/>
  <c r="R17" i="7"/>
  <c r="U17" i="7"/>
  <c r="AC17" i="7"/>
  <c r="AF17" i="6"/>
  <c r="G18" i="7"/>
  <c r="J18" i="7"/>
  <c r="R18" i="7"/>
  <c r="U18" i="7"/>
  <c r="AC18" i="7"/>
  <c r="AF18" i="6"/>
  <c r="G19" i="7"/>
  <c r="J19" i="7"/>
  <c r="AC19" i="7"/>
  <c r="AF19" i="6"/>
  <c r="G16" i="7"/>
  <c r="J16" i="7"/>
  <c r="R16" i="7"/>
  <c r="U16" i="7"/>
  <c r="AC16" i="7"/>
  <c r="AF16" i="6"/>
  <c r="E17" i="7"/>
  <c r="I17" i="7"/>
  <c r="K17" i="7"/>
  <c r="P17" i="7"/>
  <c r="T17" i="7"/>
  <c r="V17" i="7"/>
  <c r="AB17" i="7"/>
  <c r="AE17" i="6"/>
  <c r="E18" i="7"/>
  <c r="I18" i="7"/>
  <c r="K18" i="7"/>
  <c r="P18" i="7"/>
  <c r="T18" i="7"/>
  <c r="V18" i="7"/>
  <c r="AB18" i="7"/>
  <c r="AE18" i="6"/>
  <c r="E19" i="7"/>
  <c r="I19" i="7"/>
  <c r="K19" i="7"/>
  <c r="AB19" i="7"/>
  <c r="AE19" i="6"/>
  <c r="E16" i="7"/>
  <c r="I16" i="7"/>
  <c r="K16" i="7"/>
  <c r="P16" i="7"/>
  <c r="T16" i="7"/>
  <c r="V16" i="7"/>
  <c r="AB16" i="7"/>
  <c r="AE16" i="6"/>
  <c r="Z17" i="7"/>
  <c r="AA17" i="6"/>
  <c r="Z18" i="7"/>
  <c r="AA18" i="6"/>
  <c r="Z19" i="7"/>
  <c r="AA19" i="6"/>
  <c r="Z16" i="7"/>
  <c r="AA16" i="6"/>
  <c r="Y17" i="7"/>
  <c r="Z17" i="6"/>
  <c r="Y18" i="7"/>
  <c r="Z18" i="6"/>
  <c r="Y19" i="7"/>
  <c r="Z19" i="6"/>
  <c r="Y16" i="7"/>
  <c r="Z16" i="6"/>
  <c r="Y17" i="6"/>
  <c r="Y18" i="6"/>
  <c r="Y19" i="6"/>
  <c r="Y16" i="6"/>
  <c r="X19" i="5"/>
  <c r="I19" i="6"/>
  <c r="G33" i="5"/>
  <c r="G34" i="5"/>
  <c r="G32" i="5"/>
  <c r="F33" i="5"/>
  <c r="F34" i="5"/>
  <c r="F32" i="5"/>
  <c r="C33" i="5"/>
  <c r="C34" i="5"/>
  <c r="C35" i="5"/>
  <c r="C32" i="5"/>
  <c r="B33" i="5"/>
  <c r="B34" i="5"/>
  <c r="B35" i="5"/>
  <c r="B32" i="5"/>
  <c r="T19" i="5"/>
  <c r="D19" i="6"/>
  <c r="B17" i="5"/>
  <c r="B18" i="5"/>
  <c r="B19" i="5"/>
  <c r="B16" i="5"/>
  <c r="H33" i="5"/>
  <c r="H34" i="5"/>
  <c r="H32" i="5"/>
  <c r="D33" i="5"/>
  <c r="D34" i="5"/>
  <c r="D35" i="5"/>
  <c r="D32" i="5"/>
  <c r="F19" i="5"/>
  <c r="R19" i="5"/>
  <c r="B19" i="6"/>
  <c r="H19" i="5"/>
  <c r="F17" i="5"/>
  <c r="J17" i="5"/>
  <c r="N17" i="5"/>
  <c r="H17" i="5"/>
  <c r="P17" i="5"/>
  <c r="F18" i="5"/>
  <c r="J18" i="5"/>
  <c r="N18" i="5"/>
  <c r="H18" i="5"/>
  <c r="P18" i="5"/>
  <c r="F16" i="5"/>
  <c r="J16" i="5"/>
  <c r="N16" i="5"/>
  <c r="H16" i="5"/>
  <c r="P16" i="5"/>
  <c r="L17" i="5"/>
  <c r="L18" i="5"/>
  <c r="L16" i="5"/>
  <c r="D17" i="5"/>
  <c r="D18" i="5"/>
  <c r="D19" i="5"/>
  <c r="D16" i="5"/>
  <c r="E35" i="5"/>
  <c r="K35" i="5"/>
  <c r="G33" i="6"/>
  <c r="I19" i="5"/>
  <c r="G19" i="5"/>
  <c r="I33" i="5"/>
  <c r="I34" i="5"/>
  <c r="I32" i="5"/>
  <c r="E33" i="5"/>
  <c r="K33" i="5"/>
  <c r="G31" i="6"/>
  <c r="E34" i="5"/>
  <c r="E32" i="5"/>
  <c r="K32" i="5"/>
  <c r="G30" i="6"/>
  <c r="G17" i="5"/>
  <c r="O17" i="5"/>
  <c r="M17" i="5"/>
  <c r="G18" i="5"/>
  <c r="O18" i="5"/>
  <c r="M18" i="5"/>
  <c r="G16" i="5"/>
  <c r="O16" i="5"/>
  <c r="M16" i="5"/>
  <c r="I17" i="5"/>
  <c r="Q17" i="5"/>
  <c r="I18" i="5"/>
  <c r="Q18" i="5"/>
  <c r="I16" i="5"/>
  <c r="Q16" i="5"/>
  <c r="R18" i="5"/>
  <c r="B18" i="6"/>
  <c r="J35" i="5"/>
  <c r="B33" i="6"/>
  <c r="J33" i="5"/>
  <c r="B31" i="6"/>
  <c r="K34" i="5"/>
  <c r="G32" i="6"/>
  <c r="J34" i="5"/>
  <c r="B32" i="6"/>
  <c r="R16" i="5"/>
  <c r="B16" i="6"/>
  <c r="R17" i="5"/>
  <c r="B17" i="6"/>
  <c r="J32" i="5"/>
  <c r="B30" i="6"/>
  <c r="G26" i="6"/>
  <c r="E27" i="5"/>
  <c r="B26" i="6"/>
  <c r="E24" i="5"/>
  <c r="B23" i="6"/>
  <c r="G25" i="6"/>
  <c r="E26" i="5"/>
  <c r="B25" i="6"/>
  <c r="G24" i="6"/>
  <c r="E25" i="5"/>
  <c r="B24" i="6"/>
  <c r="T16" i="5"/>
  <c r="D16" i="6"/>
  <c r="X16" i="5"/>
  <c r="I16" i="6"/>
  <c r="T17" i="5"/>
  <c r="D17" i="6"/>
  <c r="X17" i="5"/>
  <c r="I17" i="6"/>
  <c r="Y19" i="5"/>
  <c r="J19" i="6"/>
  <c r="S16" i="5"/>
  <c r="C16" i="6"/>
  <c r="W16" i="5"/>
  <c r="H16" i="6"/>
  <c r="S18" i="5"/>
  <c r="C18" i="6"/>
  <c r="W18" i="5"/>
  <c r="H18" i="6"/>
  <c r="V18" i="5"/>
  <c r="G18" i="6"/>
  <c r="V17" i="5"/>
  <c r="G17" i="6"/>
  <c r="V19" i="5"/>
  <c r="G19" i="6"/>
  <c r="Y16" i="5"/>
  <c r="J16" i="6"/>
  <c r="Y18" i="5"/>
  <c r="J18" i="6"/>
  <c r="Y17" i="5"/>
  <c r="J17" i="6"/>
  <c r="T18" i="5"/>
  <c r="D18" i="6"/>
  <c r="X18" i="5"/>
  <c r="I18" i="6"/>
  <c r="S19" i="5"/>
  <c r="C19" i="6"/>
  <c r="W19" i="5"/>
  <c r="H19" i="6"/>
  <c r="S17" i="5"/>
  <c r="C17" i="6"/>
  <c r="W17" i="5"/>
  <c r="H17" i="6"/>
  <c r="V16" i="5"/>
  <c r="G16" i="6"/>
</calcChain>
</file>

<file path=xl/sharedStrings.xml><?xml version="1.0" encoding="utf-8"?>
<sst xmlns="http://schemas.openxmlformats.org/spreadsheetml/2006/main" count="565" uniqueCount="108">
  <si>
    <t>Number of operations</t>
  </si>
  <si>
    <t>PU_size</t>
  </si>
  <si>
    <t>64x64</t>
  </si>
  <si>
    <t>32x32</t>
  </si>
  <si>
    <t>16x16</t>
  </si>
  <si>
    <t>8x8</t>
  </si>
  <si>
    <t>Data granularity</t>
  </si>
  <si>
    <t>One PU</t>
  </si>
  <si>
    <t>B_W</t>
  </si>
  <si>
    <t>B_H</t>
  </si>
  <si>
    <t>Prediction block generation</t>
  </si>
  <si>
    <t>Mul</t>
    <phoneticPr fontId="1" type="noConversion"/>
  </si>
  <si>
    <t>Sub</t>
    <phoneticPr fontId="1" type="noConversion"/>
  </si>
  <si>
    <t>Add</t>
    <phoneticPr fontId="1" type="noConversion"/>
  </si>
  <si>
    <t>Total</t>
    <phoneticPr fontId="1" type="noConversion"/>
  </si>
  <si>
    <t>Left and above neighboring current pixels</t>
  </si>
  <si>
    <t>Left and above neighboring reference pixels</t>
  </si>
  <si>
    <t>Luma</t>
    <phoneticPr fontId="1" type="noConversion"/>
  </si>
  <si>
    <t>Chroma</t>
    <phoneticPr fontId="1" type="noConversion"/>
  </si>
  <si>
    <t>Shift</t>
    <phoneticPr fontId="1" type="noConversion"/>
  </si>
  <si>
    <t>Uni-Prediction</t>
  </si>
  <si>
    <t>Bi-Prediction</t>
    <phoneticPr fontId="1" type="noConversion"/>
  </si>
  <si>
    <t>Uni-Prediction</t>
    <phoneticPr fontId="1" type="noConversion"/>
  </si>
  <si>
    <t>NxN Add</t>
    <phoneticPr fontId="1" type="noConversion"/>
  </si>
  <si>
    <t>NxN Shift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</si>
  <si>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</si>
  <si>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</si>
  <si>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</si>
  <si>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Data storage requirement (bits)</t>
    <phoneticPr fontId="1" type="noConversion"/>
  </si>
  <si>
    <t>Prediction block (Uni-prediction)</t>
  </si>
  <si>
    <t>Uni-Prediction</t>
    <phoneticPr fontId="1" type="noConversion"/>
  </si>
  <si>
    <t>Bi-Prediction</t>
    <phoneticPr fontId="1" type="noConversion"/>
  </si>
  <si>
    <t>4(N-1) Add</t>
    <phoneticPr fontId="1" type="noConversion"/>
  </si>
  <si>
    <t>NxN Add</t>
    <phoneticPr fontId="1" type="noConversion"/>
  </si>
  <si>
    <t>NxN Mul</t>
    <phoneticPr fontId="1" type="noConversion"/>
  </si>
  <si>
    <t>Total: NxN Add, NxN Mul</t>
    <phoneticPr fontId="1" type="noConversion"/>
  </si>
  <si>
    <t>Total: NxN Add, NxN Shift</t>
    <phoneticPr fontId="1" type="noConversion"/>
  </si>
  <si>
    <t>N x 8 bits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</si>
  <si>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</si>
  <si>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</si>
  <si>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</si>
  <si>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</si>
  <si>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</si>
  <si>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</si>
  <si>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Note: Red color represents Worst Case</t>
    <phoneticPr fontId="1" type="noConversion"/>
  </si>
  <si>
    <t>Div. LUT</t>
    <phoneticPr fontId="1" type="noConversion"/>
  </si>
  <si>
    <t>2N+3 Mul</t>
    <phoneticPr fontId="1" type="noConversion"/>
  </si>
  <si>
    <t>3 Sub</t>
    <phoneticPr fontId="1" type="noConversion"/>
  </si>
  <si>
    <t>1 Div. LUT</t>
    <phoneticPr fontId="1" type="noConversion"/>
  </si>
  <si>
    <t>Total: 4(N-1) Add, 3 Sub, 2N+3 Mul, 1 Div. LUT</t>
    <phoneticPr fontId="1" type="noConversion"/>
  </si>
  <si>
    <t>Reference block</t>
    <phoneticPr fontId="1" type="noConversion"/>
  </si>
  <si>
    <t>Compensation model derivation</t>
    <phoneticPr fontId="1" type="noConversion"/>
  </si>
  <si>
    <t>Prediction block averaging</t>
    <phoneticPr fontId="1" type="noConversion"/>
  </si>
  <si>
    <t>Left and above pixels of current block</t>
    <phoneticPr fontId="1" type="noConversion"/>
  </si>
  <si>
    <t>Left and above pixels of reference block</t>
    <phoneticPr fontId="1" type="noConversion"/>
  </si>
  <si>
    <t>Total</t>
    <phoneticPr fontId="1" type="noConversion"/>
  </si>
  <si>
    <t>Uni-Prediction</t>
    <phoneticPr fontId="1" type="noConversion"/>
  </si>
  <si>
    <t>Bi-Prediction</t>
    <phoneticPr fontId="1" type="noConversion"/>
  </si>
  <si>
    <t>-</t>
    <phoneticPr fontId="1" type="noConversion"/>
  </si>
  <si>
    <t>-</t>
    <phoneticPr fontId="1" type="noConversion"/>
  </si>
  <si>
    <t>Reference block</t>
    <phoneticPr fontId="1" type="noConversion"/>
  </si>
  <si>
    <t>Total</t>
    <phoneticPr fontId="1" type="noConversion"/>
  </si>
  <si>
    <t>Reference block</t>
    <phoneticPr fontId="1" type="noConversion"/>
  </si>
  <si>
    <t>Prediction block</t>
    <phoneticPr fontId="1" type="noConversion"/>
  </si>
  <si>
    <t>Prediction block generation</t>
    <phoneticPr fontId="1" type="noConversion"/>
  </si>
  <si>
    <t>Add</t>
    <phoneticPr fontId="1" type="noConversion"/>
  </si>
  <si>
    <t>Con. Mul.</t>
    <phoneticPr fontId="1" type="noConversion"/>
  </si>
  <si>
    <t>Reference block generation</t>
    <phoneticPr fontId="1" type="noConversion"/>
  </si>
  <si>
    <t>Con. Mul.</t>
    <phoneticPr fontId="1" type="noConversion"/>
  </si>
  <si>
    <t>Chroma interpolation tap size</t>
    <phoneticPr fontId="1" type="noConversion"/>
  </si>
  <si>
    <t>Luma interpolation tap size</t>
    <phoneticPr fontId="1" type="noConversion"/>
  </si>
  <si>
    <t>filter tap</t>
    <phoneticPr fontId="1" type="noConversion"/>
  </si>
  <si>
    <t>(NxN) x 8 bits</t>
    <phoneticPr fontId="1" type="noConversion"/>
  </si>
  <si>
    <t>N: PU size (square block)</t>
    <phoneticPr fontId="1" type="noConversion"/>
  </si>
  <si>
    <t>Shift</t>
    <phoneticPr fontId="1" type="noConversion"/>
  </si>
  <si>
    <t>Shift</t>
    <phoneticPr fontId="1" type="noConversion"/>
  </si>
  <si>
    <t>IC</t>
    <phoneticPr fontId="1" type="noConversion"/>
  </si>
  <si>
    <t>2/8 pixel: [-2 58 10 -2]</t>
    <phoneticPr fontId="1" type="noConversion"/>
  </si>
  <si>
    <t>Luma (nine times)</t>
    <phoneticPr fontId="1" type="noConversion"/>
  </si>
  <si>
    <t>9x7xNxN Add</t>
    <phoneticPr fontId="1" type="noConversion"/>
  </si>
  <si>
    <t>9x6xNxN Con. Mul.</t>
    <phoneticPr fontId="1" type="noConversion"/>
  </si>
  <si>
    <t>Chorma (five timea)</t>
    <phoneticPr fontId="1" type="noConversion"/>
  </si>
  <si>
    <t>9x2xNxN shift</t>
    <phoneticPr fontId="1" type="noConversion"/>
  </si>
  <si>
    <t>MC part</t>
    <phoneticPr fontId="1" type="noConversion"/>
  </si>
  <si>
    <t>Buffer for intermediate data</t>
    <phoneticPr fontId="1" type="noConversion"/>
  </si>
  <si>
    <t>MC+IC without Reuse Data in MC</t>
    <phoneticPr fontId="1" type="noConversion"/>
  </si>
  <si>
    <t>MC+IC Reuse Data in MC</t>
    <phoneticPr fontId="1" type="noConversion"/>
  </si>
  <si>
    <t>Buffer for intermediate data</t>
    <phoneticPr fontId="1" type="noConversion"/>
  </si>
  <si>
    <t>ReuseDatainMC</t>
    <phoneticPr fontId="1" type="noConversion"/>
  </si>
  <si>
    <t>woReuseDatainMC</t>
    <phoneticPr fontId="1" type="noConversion"/>
  </si>
  <si>
    <t>Luma</t>
    <phoneticPr fontId="1" type="noConversion"/>
  </si>
  <si>
    <t xml:space="preserve">Chorma </t>
    <phoneticPr fontId="1" type="noConversion"/>
  </si>
  <si>
    <t>2/4 pixel: [-1, 4, -11, 40, 40, -11, 4, -11, -1]</t>
    <phoneticPr fontId="1" type="noConversion"/>
  </si>
  <si>
    <t>5x3x(N/2)x(N/2) Add</t>
    <phoneticPr fontId="1" type="noConversion"/>
  </si>
  <si>
    <t>5x4x(N/2)x(N/2) Con. Mul</t>
    <phoneticPr fontId="1" type="noConversion"/>
  </si>
  <si>
    <t>5x2x(N/2)x(N/2) shift</t>
    <phoneticPr fontId="1" type="noConversion"/>
  </si>
  <si>
    <t>7xNx(N+L_filter_tap-1)+7NxN Add</t>
    <phoneticPr fontId="1" type="noConversion"/>
  </si>
  <si>
    <t>6xNx(N+L_filter_tap-1)+6xNxN Con. Mul.</t>
    <phoneticPr fontId="1" type="noConversion"/>
  </si>
  <si>
    <t>Nx(N+L_filter_tap-1)+NxN shift</t>
    <phoneticPr fontId="1" type="noConversion"/>
  </si>
  <si>
    <t>3x(N/2)x(N/2+C_filter_tap-1)+3(N/2)x(N/2) Add</t>
    <phoneticPr fontId="1" type="noConversion"/>
  </si>
  <si>
    <t>4x(N/2)x(N/2+C_filter_tap-1)+4(N/2)x(N/2) Con. Mul</t>
    <phoneticPr fontId="1" type="noConversion"/>
  </si>
  <si>
    <t>(N/2)x(N/2+C_filter_tap-1)+(N/2)x(N/2) shift</t>
    <phoneticPr fontId="1" type="noConversion"/>
  </si>
  <si>
    <t>((N+L_filter_taps)x(N+L_filter_taps)) x8 bits</t>
    <phoneticPr fontId="1" type="noConversion"/>
  </si>
  <si>
    <t>Nx(N+L_filter_tap-1) x8 bits</t>
    <phoneticPr fontId="1" type="noConversion"/>
  </si>
  <si>
    <t>L_filter_tap = 8</t>
    <phoneticPr fontId="1" type="noConversion"/>
  </si>
  <si>
    <t>C_filter_tap = 4</t>
    <phoneticPr fontId="1" type="noConversion"/>
  </si>
  <si>
    <t>((N+X_filter_taps)x(N+X_filter_taps)) x8 bits</t>
    <phoneticPr fontId="1" type="noConversion"/>
  </si>
  <si>
    <t>X = L orC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</si>
</sst>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.00_-;\-* #,##0.00_-;_-* &quot;-&quot;??_-;_-@_-"/>
    <numFmt numFmtId="177" formatCode="#,##0_ "/>
  </numFmts>
  <fonts count="1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b/>
      <sz val="12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7">
    <xf numFmtId="0" fontId="0" fillId="0" borderId="0">
      <alignment vertical="center"/>
    </xf>
    <xf numFmtId="0" fontId="2" fillId="0" borderId="0"/>
    <xf numFmtId="176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176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4" fillId="0" borderId="3" xfId="4" applyFont="1" applyBorder="1"/>
    <xf numFmtId="0" fontId="3" fillId="0" borderId="0" xfId="3" applyFont="1"/>
    <xf numFmtId="0" fontId="3" fillId="3" borderId="1" xfId="0" applyFont="1" applyFill="1" applyBorder="1">
      <alignment vertical="center"/>
    </xf>
    <xf numFmtId="0" fontId="4" fillId="3" borderId="1" xfId="1" applyFont="1" applyFill="1" applyBorder="1"/>
    <xf numFmtId="0" fontId="3" fillId="0" borderId="0" xfId="0" applyFont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0" xfId="1" applyFont="1" applyFill="1"/>
    <xf numFmtId="0" fontId="3" fillId="2" borderId="1" xfId="0" applyFont="1" applyFill="1" applyBorder="1" applyAlignment="1">
      <alignment horizontal="center" vertical="center"/>
    </xf>
    <xf numFmtId="0" fontId="4" fillId="0" borderId="3" xfId="1" applyFont="1" applyBorder="1"/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3" borderId="2" xfId="1" applyFont="1" applyFill="1" applyBorder="1"/>
    <xf numFmtId="0" fontId="3" fillId="2" borderId="4" xfId="0" applyFont="1" applyFill="1" applyBorder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177" fontId="3" fillId="0" borderId="1" xfId="0" applyNumberFormat="1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4" fillId="0" borderId="0" xfId="4" applyFont="1" applyBorder="1"/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3" fillId="4" borderId="0" xfId="4" applyFont="1" applyFill="1" applyBorder="1"/>
    <xf numFmtId="0" fontId="3" fillId="4" borderId="0" xfId="0" applyFont="1" applyFill="1" applyBorder="1">
      <alignment vertical="center"/>
    </xf>
    <xf numFmtId="0" fontId="4" fillId="4" borderId="0" xfId="4" applyFont="1" applyFill="1" applyBorder="1"/>
    <xf numFmtId="0" fontId="3" fillId="4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5" borderId="1" xfId="0" applyNumberFormat="1" applyFont="1" applyFill="1" applyBorder="1" applyAlignment="1">
      <alignment horizontal="center" vertical="center"/>
    </xf>
    <xf numFmtId="0" fontId="12" fillId="0" borderId="0" xfId="4" applyFont="1" applyFill="1" applyBorder="1"/>
    <xf numFmtId="0" fontId="11" fillId="0" borderId="0" xfId="0" applyFont="1" applyFill="1" applyBorder="1">
      <alignment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</cellXfs>
  <cellStyles count="27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已瀏覽過的超連結" xfId="18" builtinId="9" hidden="1"/>
    <cellStyle name="已瀏覽過的超連結" xfId="20" builtinId="9" hidden="1"/>
    <cellStyle name="已瀏覽過的超連結" xfId="22" builtinId="9" hidden="1"/>
    <cellStyle name="已瀏覽過的超連結" xfId="24" builtinId="9" hidden="1"/>
    <cellStyle name="已瀏覽過的超連結" xfId="26" builtinId="9" hidden="1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  <cellStyle name="超連結" xfId="17" builtinId="8" hidden="1"/>
    <cellStyle name="超連結" xfId="19" builtinId="8" hidden="1"/>
    <cellStyle name="超連結" xfId="21" builtinId="8" hidden="1"/>
    <cellStyle name="超連結" xfId="23" builtinId="8" hidden="1"/>
    <cellStyle name="超連結" xfId="25" builtinId="8" hidden="1"/>
  </cellStyles>
  <dxfs count="22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1" Type="http://schemas.openxmlformats.org/officeDocument/2006/relationships/image" Target="../media/image1.wmf"/><Relationship Id="rId2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16</xdr:row>
          <xdr:rowOff>0</xdr:rowOff>
        </xdr:from>
        <xdr:to>
          <xdr:col>8</xdr:col>
          <xdr:colOff>342900</xdr:colOff>
          <xdr:row>18</xdr:row>
          <xdr:rowOff>139700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19</xdr:row>
          <xdr:rowOff>0</xdr:rowOff>
        </xdr:from>
        <xdr:to>
          <xdr:col>6</xdr:col>
          <xdr:colOff>431800</xdr:colOff>
          <xdr:row>21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23</xdr:row>
          <xdr:rowOff>0</xdr:rowOff>
        </xdr:from>
        <xdr:to>
          <xdr:col>7</xdr:col>
          <xdr:colOff>482600</xdr:colOff>
          <xdr:row>24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10</xdr:col>
          <xdr:colOff>368300</xdr:colOff>
          <xdr:row>28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wmf"/><Relationship Id="rId5" Type="http://schemas.openxmlformats.org/officeDocument/2006/relationships/oleObject" Target="../embeddings/oleObject2.bin"/><Relationship Id="rId6" Type="http://schemas.openxmlformats.org/officeDocument/2006/relationships/image" Target="../media/image2.wmf"/><Relationship Id="rId7" Type="http://schemas.openxmlformats.org/officeDocument/2006/relationships/oleObject" Target="../embeddings/oleObject3.bin"/><Relationship Id="rId8" Type="http://schemas.openxmlformats.org/officeDocument/2006/relationships/image" Target="../media/image3.wmf"/><Relationship Id="rId9" Type="http://schemas.openxmlformats.org/officeDocument/2006/relationships/oleObject" Target="../embeddings/oleObject4.bin"/><Relationship Id="rId10" Type="http://schemas.openxmlformats.org/officeDocument/2006/relationships/image" Target="../media/image4.w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I34" sqref="I34"/>
    </sheetView>
  </sheetViews>
  <sheetFormatPr baseColWidth="10" defaultColWidth="8.83203125" defaultRowHeight="15" x14ac:dyDescent="0"/>
  <cols>
    <col min="1" max="1" width="13.83203125" style="1" customWidth="1"/>
    <col min="2" max="2" width="21.83203125" style="1" customWidth="1"/>
    <col min="3" max="3" width="20" style="1" customWidth="1"/>
    <col min="4" max="16384" width="8.83203125" style="1"/>
  </cols>
  <sheetData>
    <row r="1" spans="1:11">
      <c r="A1" s="1" t="s">
        <v>73</v>
      </c>
      <c r="C1" s="58"/>
      <c r="D1" s="1" t="s">
        <v>83</v>
      </c>
    </row>
    <row r="2" spans="1:11">
      <c r="A2" s="8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55" t="s">
        <v>67</v>
      </c>
      <c r="B3" s="56" t="s">
        <v>90</v>
      </c>
      <c r="C3" s="56" t="s">
        <v>96</v>
      </c>
      <c r="D3" s="56"/>
      <c r="E3" s="56" t="s">
        <v>71</v>
      </c>
      <c r="F3" s="56" t="s">
        <v>92</v>
      </c>
      <c r="G3" s="56"/>
      <c r="H3" s="56"/>
      <c r="I3" s="56"/>
      <c r="J3" s="53"/>
      <c r="K3" s="53"/>
    </row>
    <row r="4" spans="1:11">
      <c r="A4" s="55" t="s">
        <v>88</v>
      </c>
      <c r="B4" s="55" t="s">
        <v>104</v>
      </c>
      <c r="C4" s="56" t="s">
        <v>97</v>
      </c>
      <c r="D4" s="56"/>
      <c r="E4" s="56"/>
      <c r="F4" s="56"/>
      <c r="G4" s="56"/>
      <c r="H4" s="56"/>
      <c r="I4" s="56"/>
      <c r="J4" s="53"/>
      <c r="K4" s="53"/>
    </row>
    <row r="5" spans="1:11">
      <c r="A5" s="57"/>
      <c r="B5" s="56"/>
      <c r="C5" s="56" t="s">
        <v>98</v>
      </c>
      <c r="D5" s="56"/>
      <c r="E5" s="56"/>
      <c r="F5" s="56"/>
      <c r="G5" s="56"/>
      <c r="H5" s="56"/>
      <c r="I5" s="56"/>
      <c r="J5" s="53"/>
      <c r="K5" s="53"/>
    </row>
    <row r="6" spans="1:11">
      <c r="A6" s="57"/>
      <c r="B6" s="56" t="s">
        <v>91</v>
      </c>
      <c r="C6" s="56" t="s">
        <v>99</v>
      </c>
      <c r="D6" s="56"/>
      <c r="E6" s="56" t="s">
        <v>71</v>
      </c>
      <c r="F6" s="56" t="s">
        <v>77</v>
      </c>
      <c r="G6" s="56"/>
      <c r="H6" s="56"/>
      <c r="I6" s="56"/>
      <c r="J6" s="53"/>
      <c r="K6" s="53"/>
    </row>
    <row r="7" spans="1:11">
      <c r="A7" s="58"/>
      <c r="B7" s="55" t="s">
        <v>105</v>
      </c>
      <c r="C7" s="56" t="s">
        <v>100</v>
      </c>
      <c r="D7" s="56"/>
      <c r="E7" s="56"/>
      <c r="F7" s="56"/>
      <c r="G7" s="56"/>
      <c r="H7" s="56"/>
      <c r="I7" s="56"/>
      <c r="J7" s="53"/>
      <c r="K7" s="53"/>
    </row>
    <row r="8" spans="1:11">
      <c r="A8" s="57"/>
      <c r="B8" s="56"/>
      <c r="C8" s="56" t="s">
        <v>101</v>
      </c>
      <c r="D8" s="56"/>
      <c r="E8" s="56"/>
      <c r="F8" s="56"/>
      <c r="G8" s="56"/>
      <c r="H8" s="56"/>
      <c r="I8" s="56"/>
      <c r="J8" s="53"/>
      <c r="K8" s="53"/>
    </row>
    <row r="9" spans="1:11">
      <c r="A9" s="63"/>
      <c r="B9" s="64"/>
      <c r="C9" s="64"/>
      <c r="D9" s="64"/>
      <c r="E9" s="64"/>
      <c r="F9" s="64"/>
      <c r="G9" s="64"/>
      <c r="H9" s="64"/>
      <c r="I9" s="64"/>
      <c r="J9" s="53"/>
      <c r="K9" s="53"/>
    </row>
    <row r="10" spans="1:11">
      <c r="A10" s="55" t="s">
        <v>67</v>
      </c>
      <c r="B10" s="56" t="s">
        <v>78</v>
      </c>
      <c r="C10" s="56" t="s">
        <v>79</v>
      </c>
      <c r="D10" s="56"/>
      <c r="E10" s="56" t="s">
        <v>71</v>
      </c>
      <c r="F10" s="56" t="s">
        <v>92</v>
      </c>
      <c r="G10" s="56"/>
      <c r="H10" s="56"/>
      <c r="I10" s="56"/>
      <c r="J10" s="53"/>
      <c r="K10" s="53"/>
    </row>
    <row r="11" spans="1:11">
      <c r="A11" s="55" t="s">
        <v>89</v>
      </c>
      <c r="B11" s="56"/>
      <c r="C11" s="56" t="s">
        <v>80</v>
      </c>
      <c r="D11" s="56"/>
      <c r="E11" s="56"/>
      <c r="F11" s="56"/>
      <c r="G11" s="56"/>
      <c r="H11" s="56"/>
      <c r="I11" s="56"/>
      <c r="J11" s="53"/>
      <c r="K11" s="53"/>
    </row>
    <row r="12" spans="1:11">
      <c r="A12" s="57"/>
      <c r="B12" s="56"/>
      <c r="C12" s="56" t="s">
        <v>82</v>
      </c>
      <c r="D12" s="56"/>
      <c r="E12" s="56"/>
      <c r="F12" s="56"/>
      <c r="G12" s="56"/>
      <c r="H12" s="56"/>
      <c r="I12" s="56"/>
      <c r="J12" s="53"/>
      <c r="K12" s="53"/>
    </row>
    <row r="13" spans="1:11">
      <c r="A13" s="57"/>
      <c r="B13" s="56" t="s">
        <v>81</v>
      </c>
      <c r="C13" s="56" t="s">
        <v>93</v>
      </c>
      <c r="D13" s="56"/>
      <c r="E13" s="56" t="s">
        <v>71</v>
      </c>
      <c r="F13" s="56" t="s">
        <v>77</v>
      </c>
      <c r="G13" s="56"/>
      <c r="H13" s="56"/>
      <c r="I13" s="56"/>
      <c r="J13" s="53"/>
      <c r="K13" s="53"/>
    </row>
    <row r="14" spans="1:11">
      <c r="A14" s="57"/>
      <c r="B14" s="56"/>
      <c r="C14" s="56" t="s">
        <v>94</v>
      </c>
      <c r="D14" s="56"/>
      <c r="E14" s="56"/>
      <c r="F14" s="56"/>
      <c r="G14" s="56"/>
      <c r="H14" s="56"/>
      <c r="I14" s="56"/>
      <c r="J14" s="53"/>
      <c r="K14" s="53"/>
    </row>
    <row r="15" spans="1:11">
      <c r="A15" s="57"/>
      <c r="B15" s="56"/>
      <c r="C15" s="56" t="s">
        <v>95</v>
      </c>
      <c r="D15" s="56"/>
      <c r="E15" s="56"/>
      <c r="F15" s="56"/>
      <c r="G15" s="56"/>
      <c r="H15" s="56"/>
      <c r="I15" s="56"/>
      <c r="J15" s="53"/>
      <c r="K15" s="53"/>
    </row>
    <row r="16" spans="1:11">
      <c r="A16" s="51"/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>
      <c r="A17" s="53" t="s">
        <v>51</v>
      </c>
      <c r="C17" s="31" t="s">
        <v>32</v>
      </c>
    </row>
    <row r="18" spans="1:11">
      <c r="A18" s="53"/>
      <c r="C18" s="31" t="s">
        <v>47</v>
      </c>
    </row>
    <row r="19" spans="1:11">
      <c r="C19" s="31" t="s">
        <v>46</v>
      </c>
    </row>
    <row r="20" spans="1:11">
      <c r="C20" s="31" t="s">
        <v>48</v>
      </c>
    </row>
    <row r="21" spans="1:11">
      <c r="C21" s="54"/>
    </row>
    <row r="22" spans="1:11">
      <c r="C22" s="31" t="s">
        <v>49</v>
      </c>
    </row>
    <row r="24" spans="1:11">
      <c r="A24" s="53" t="s">
        <v>64</v>
      </c>
      <c r="C24" s="1" t="s">
        <v>33</v>
      </c>
      <c r="F24" s="53"/>
      <c r="G24" s="53"/>
    </row>
    <row r="25" spans="1:11">
      <c r="B25" s="53"/>
      <c r="C25" s="1" t="s">
        <v>34</v>
      </c>
      <c r="D25" s="53"/>
    </row>
    <row r="26" spans="1:11">
      <c r="B26" s="53"/>
      <c r="C26" s="31" t="s">
        <v>35</v>
      </c>
      <c r="D26" s="53"/>
    </row>
    <row r="28" spans="1:11">
      <c r="A28" s="53" t="s">
        <v>52</v>
      </c>
      <c r="B28" s="53"/>
      <c r="C28" s="1" t="s">
        <v>23</v>
      </c>
      <c r="D28" s="53"/>
      <c r="F28" s="53"/>
      <c r="G28" s="53"/>
    </row>
    <row r="29" spans="1:11">
      <c r="C29" s="1" t="s">
        <v>24</v>
      </c>
    </row>
    <row r="30" spans="1:11">
      <c r="C30" s="31" t="s">
        <v>36</v>
      </c>
    </row>
    <row r="32" spans="1:11">
      <c r="A32" s="18" t="s">
        <v>28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pans="1:11">
      <c r="A33" s="1" t="s">
        <v>15</v>
      </c>
      <c r="C33" s="1" t="s">
        <v>37</v>
      </c>
    </row>
    <row r="34" spans="1:11">
      <c r="A34" s="1" t="s">
        <v>16</v>
      </c>
      <c r="C34" s="1" t="s">
        <v>37</v>
      </c>
    </row>
    <row r="35" spans="1:11">
      <c r="A35" s="1" t="s">
        <v>62</v>
      </c>
      <c r="C35" s="1" t="s">
        <v>72</v>
      </c>
    </row>
    <row r="36" spans="1:11">
      <c r="A36" s="58" t="s">
        <v>50</v>
      </c>
      <c r="B36" s="58"/>
      <c r="C36" s="58" t="s">
        <v>102</v>
      </c>
    </row>
    <row r="37" spans="1:11">
      <c r="A37" s="58" t="s">
        <v>87</v>
      </c>
      <c r="B37" s="58"/>
      <c r="C37" s="58" t="s">
        <v>103</v>
      </c>
    </row>
    <row r="39" spans="1:11">
      <c r="A39" s="18" t="s">
        <v>43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</row>
    <row r="40" spans="1:11">
      <c r="A40" s="1" t="s">
        <v>15</v>
      </c>
      <c r="C40" s="1" t="s">
        <v>37</v>
      </c>
    </row>
    <row r="41" spans="1:11">
      <c r="A41" s="1" t="s">
        <v>16</v>
      </c>
      <c r="C41" s="1" t="s">
        <v>37</v>
      </c>
    </row>
    <row r="42" spans="1:11">
      <c r="A42" s="1" t="s">
        <v>62</v>
      </c>
      <c r="C42" s="1" t="s">
        <v>72</v>
      </c>
    </row>
    <row r="43" spans="1:11">
      <c r="A43" s="1" t="s">
        <v>63</v>
      </c>
      <c r="C43" s="1" t="s">
        <v>72</v>
      </c>
    </row>
    <row r="44" spans="1:11">
      <c r="A44" s="58" t="s">
        <v>50</v>
      </c>
      <c r="B44" s="58"/>
      <c r="C44" s="58" t="s">
        <v>106</v>
      </c>
      <c r="G44" s="1" t="s">
        <v>107</v>
      </c>
    </row>
  </sheetData>
  <phoneticPr fontId="1" type="noConversion"/>
  <pageMargins left="0.7" right="0.7" top="0.75" bottom="0.75" header="0.3" footer="0.3"/>
  <pageSetup paperSize="9" orientation="portrait"/>
  <drawing r:id="rId1"/>
  <legacyDrawing r:id="rId2"/>
  <oleObjects>
    <mc:AlternateContent xmlns:mc="http://schemas.openxmlformats.org/markup-compatibility/2006">
      <mc:Choice Requires="x14">
        <oleObject progId="Equation.3" shapeId="1031" r:id="rId3">
          <objectPr defaultSize="0" autoPict="0" r:id="rId4">
            <anchor moveWithCells="1" sizeWithCells="1">
              <from>
                <xdr:col>4</xdr:col>
                <xdr:colOff>0</xdr:colOff>
                <xdr:row>16</xdr:row>
                <xdr:rowOff>0</xdr:rowOff>
              </from>
              <to>
                <xdr:col>8</xdr:col>
                <xdr:colOff>342900</xdr:colOff>
                <xdr:row>18</xdr:row>
                <xdr:rowOff>139700</xdr:rowOff>
              </to>
            </anchor>
          </objectPr>
        </oleObject>
      </mc:Choice>
      <mc:Fallback>
        <oleObject progId="Equation.3" shapeId="1031" r:id="rId3"/>
      </mc:Fallback>
    </mc:AlternateContent>
    <mc:AlternateContent xmlns:mc="http://schemas.openxmlformats.org/markup-compatibility/2006">
      <mc:Choice Requires="x14">
        <oleObject progId="Equation.3" shapeId="1032" r:id="rId5">
          <objectPr defaultSize="0" autoPict="0" r:id="rId6">
            <anchor moveWithCells="1" sizeWithCells="1">
              <from>
                <xdr:col>4</xdr:col>
                <xdr:colOff>0</xdr:colOff>
                <xdr:row>19</xdr:row>
                <xdr:rowOff>0</xdr:rowOff>
              </from>
              <to>
                <xdr:col>6</xdr:col>
                <xdr:colOff>431800</xdr:colOff>
                <xdr:row>21</xdr:row>
                <xdr:rowOff>0</xdr:rowOff>
              </to>
            </anchor>
          </objectPr>
        </oleObject>
      </mc:Choice>
      <mc:Fallback>
        <oleObject progId="Equation.3" shapeId="1032" r:id="rId5"/>
      </mc:Fallback>
    </mc:AlternateContent>
    <mc:AlternateContent xmlns:mc="http://schemas.openxmlformats.org/markup-compatibility/2006">
      <mc:Choice Requires="x14">
        <oleObject progId="Equation.3" shapeId="1033" r:id="rId7">
          <objectPr defaultSize="0" autoPict="0" r:id="rId8">
            <anchor moveWithCells="1" sizeWithCells="1">
              <from>
                <xdr:col>4</xdr:col>
                <xdr:colOff>0</xdr:colOff>
                <xdr:row>23</xdr:row>
                <xdr:rowOff>0</xdr:rowOff>
              </from>
              <to>
                <xdr:col>7</xdr:col>
                <xdr:colOff>482600</xdr:colOff>
                <xdr:row>24</xdr:row>
                <xdr:rowOff>0</xdr:rowOff>
              </to>
            </anchor>
          </objectPr>
        </oleObject>
      </mc:Choice>
      <mc:Fallback>
        <oleObject progId="Equation.3" shapeId="1033" r:id="rId7"/>
      </mc:Fallback>
    </mc:AlternateContent>
    <mc:AlternateContent xmlns:mc="http://schemas.openxmlformats.org/markup-compatibility/2006">
      <mc:Choice Requires="x14">
        <oleObject progId="Equation.3" shapeId="1034" r:id="rId9">
          <objectPr defaultSize="0" autoPict="0" r:id="rId10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10</xdr:col>
                <xdr:colOff>368300</xdr:colOff>
                <xdr:row>28</xdr:row>
                <xdr:rowOff>0</xdr:rowOff>
              </to>
            </anchor>
          </objectPr>
        </oleObject>
      </mc:Choice>
      <mc:Fallback>
        <oleObject progId="Equation.3" shapeId="1034" r:id="rId9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6"/>
  <sheetViews>
    <sheetView topLeftCell="A4" workbookViewId="0">
      <selection activeCell="C25" sqref="C25"/>
    </sheetView>
  </sheetViews>
  <sheetFormatPr baseColWidth="10" defaultColWidth="8.83203125" defaultRowHeight="15" x14ac:dyDescent="0"/>
  <cols>
    <col min="1" max="1" width="15.6640625" style="1" customWidth="1"/>
    <col min="2" max="2" width="9.6640625" style="1" bestFit="1" customWidth="1"/>
    <col min="3" max="3" width="8.83203125" style="1"/>
    <col min="4" max="4" width="9" style="1" customWidth="1"/>
    <col min="5" max="5" width="9.33203125" style="1" customWidth="1"/>
    <col min="6" max="6" width="15.6640625" style="1" customWidth="1"/>
    <col min="7" max="9" width="9" style="1" customWidth="1"/>
    <col min="10" max="12" width="8.83203125" style="1"/>
    <col min="13" max="13" width="9.83203125" style="1" bestFit="1" customWidth="1"/>
    <col min="14" max="16384" width="8.83203125" style="1"/>
  </cols>
  <sheetData>
    <row r="2" spans="1:34">
      <c r="A2" s="13" t="s">
        <v>6</v>
      </c>
      <c r="B2" s="13" t="s">
        <v>26</v>
      </c>
      <c r="C2" s="12">
        <v>64</v>
      </c>
      <c r="F2" s="9"/>
      <c r="G2" s="9"/>
      <c r="H2" s="13"/>
    </row>
    <row r="4" spans="1:34">
      <c r="A4" s="3" t="s">
        <v>1</v>
      </c>
      <c r="B4" s="3" t="s">
        <v>8</v>
      </c>
      <c r="C4" s="3" t="s">
        <v>9</v>
      </c>
      <c r="D4" s="14" t="s">
        <v>25</v>
      </c>
      <c r="E4" s="14"/>
      <c r="F4" s="14"/>
      <c r="G4" s="14"/>
    </row>
    <row r="5" spans="1:34">
      <c r="A5" s="3" t="s">
        <v>2</v>
      </c>
      <c r="B5" s="3">
        <v>64</v>
      </c>
      <c r="C5" s="3">
        <v>64</v>
      </c>
      <c r="D5" s="3">
        <f>($C$2/B5)*($C$2/C5)</f>
        <v>1</v>
      </c>
    </row>
    <row r="6" spans="1:34">
      <c r="A6" s="3" t="s">
        <v>3</v>
      </c>
      <c r="B6" s="3">
        <v>32</v>
      </c>
      <c r="C6" s="3">
        <v>32</v>
      </c>
      <c r="D6" s="3">
        <f t="shared" ref="D6:D8" si="0">($C$2/B6)*($C$2/C6)</f>
        <v>4</v>
      </c>
    </row>
    <row r="7" spans="1:34">
      <c r="A7" s="3" t="s">
        <v>4</v>
      </c>
      <c r="B7" s="3">
        <v>16</v>
      </c>
      <c r="C7" s="3">
        <v>16</v>
      </c>
      <c r="D7" s="3">
        <f t="shared" si="0"/>
        <v>16</v>
      </c>
    </row>
    <row r="8" spans="1:34">
      <c r="A8" s="3" t="s">
        <v>5</v>
      </c>
      <c r="B8" s="3">
        <v>8</v>
      </c>
      <c r="C8" s="3">
        <v>8</v>
      </c>
      <c r="D8" s="3">
        <f t="shared" si="0"/>
        <v>64</v>
      </c>
    </row>
    <row r="10" spans="1:34">
      <c r="A10" s="68" t="s">
        <v>76</v>
      </c>
      <c r="B10" s="68"/>
      <c r="C10" s="68"/>
      <c r="D10" s="68"/>
      <c r="E10" s="68"/>
      <c r="F10" s="68"/>
      <c r="G10" s="68"/>
      <c r="H10" s="68"/>
      <c r="I10" s="68"/>
      <c r="J10" s="68"/>
      <c r="L10" s="68" t="s">
        <v>86</v>
      </c>
      <c r="M10" s="68"/>
      <c r="N10" s="68"/>
      <c r="O10" s="68"/>
      <c r="P10" s="68"/>
      <c r="Q10" s="68"/>
      <c r="R10" s="68"/>
      <c r="S10" s="68"/>
      <c r="T10" s="68"/>
      <c r="U10" s="68"/>
      <c r="V10" s="68"/>
      <c r="X10" s="68" t="s">
        <v>85</v>
      </c>
      <c r="Y10" s="68"/>
      <c r="Z10" s="68"/>
      <c r="AA10" s="68"/>
      <c r="AB10" s="68"/>
      <c r="AC10" s="68"/>
      <c r="AD10" s="68"/>
      <c r="AE10" s="68"/>
      <c r="AF10" s="68"/>
      <c r="AG10" s="68"/>
      <c r="AH10" s="68"/>
    </row>
    <row r="11" spans="1:34">
      <c r="A11" s="16" t="s">
        <v>30</v>
      </c>
      <c r="F11" s="16" t="s">
        <v>31</v>
      </c>
      <c r="L11" s="16" t="s">
        <v>22</v>
      </c>
      <c r="R11" s="16" t="s">
        <v>21</v>
      </c>
      <c r="X11" s="16" t="s">
        <v>22</v>
      </c>
      <c r="AD11" s="16" t="s">
        <v>31</v>
      </c>
    </row>
    <row r="13" spans="1:34">
      <c r="A13" s="2" t="s">
        <v>0</v>
      </c>
      <c r="F13" s="2" t="s">
        <v>0</v>
      </c>
      <c r="L13" s="2" t="s">
        <v>0</v>
      </c>
      <c r="R13" s="2" t="s">
        <v>0</v>
      </c>
      <c r="X13" s="2" t="s">
        <v>0</v>
      </c>
      <c r="AD13" s="2" t="s">
        <v>0</v>
      </c>
    </row>
    <row r="14" spans="1:34">
      <c r="A14" s="4"/>
      <c r="B14" s="69" t="s">
        <v>14</v>
      </c>
      <c r="C14" s="70"/>
      <c r="D14" s="71"/>
      <c r="F14" s="4"/>
      <c r="G14" s="67" t="s">
        <v>14</v>
      </c>
      <c r="H14" s="67"/>
      <c r="I14" s="67"/>
      <c r="J14" s="67"/>
      <c r="L14" s="4"/>
      <c r="M14" s="67" t="s">
        <v>14</v>
      </c>
      <c r="N14" s="67"/>
      <c r="O14" s="67"/>
      <c r="P14" s="67"/>
      <c r="R14" s="4"/>
      <c r="S14" s="67" t="s">
        <v>14</v>
      </c>
      <c r="T14" s="67"/>
      <c r="U14" s="67"/>
      <c r="V14" s="67"/>
      <c r="X14" s="4"/>
      <c r="Y14" s="67" t="s">
        <v>14</v>
      </c>
      <c r="Z14" s="67"/>
      <c r="AA14" s="67"/>
      <c r="AB14" s="67"/>
      <c r="AD14" s="4"/>
      <c r="AE14" s="67" t="s">
        <v>14</v>
      </c>
      <c r="AF14" s="67"/>
      <c r="AG14" s="67"/>
      <c r="AH14" s="67"/>
    </row>
    <row r="15" spans="1:34">
      <c r="A15" s="5" t="s">
        <v>1</v>
      </c>
      <c r="B15" s="17" t="s">
        <v>41</v>
      </c>
      <c r="C15" s="17" t="s">
        <v>11</v>
      </c>
      <c r="D15" s="17" t="s">
        <v>45</v>
      </c>
      <c r="F15" s="5" t="s">
        <v>1</v>
      </c>
      <c r="G15" s="17" t="s">
        <v>42</v>
      </c>
      <c r="H15" s="17" t="s">
        <v>11</v>
      </c>
      <c r="I15" s="20" t="s">
        <v>45</v>
      </c>
      <c r="J15" s="17" t="s">
        <v>19</v>
      </c>
      <c r="L15" s="60" t="s">
        <v>1</v>
      </c>
      <c r="M15" s="59" t="s">
        <v>41</v>
      </c>
      <c r="N15" s="59" t="s">
        <v>11</v>
      </c>
      <c r="O15" s="59" t="s">
        <v>45</v>
      </c>
      <c r="P15" s="59" t="s">
        <v>19</v>
      </c>
      <c r="R15" s="60" t="s">
        <v>1</v>
      </c>
      <c r="S15" s="59" t="s">
        <v>41</v>
      </c>
      <c r="T15" s="59" t="s">
        <v>11</v>
      </c>
      <c r="U15" s="59" t="s">
        <v>45</v>
      </c>
      <c r="V15" s="59" t="s">
        <v>19</v>
      </c>
      <c r="X15" s="26" t="s">
        <v>1</v>
      </c>
      <c r="Y15" s="25" t="s">
        <v>41</v>
      </c>
      <c r="Z15" s="25" t="s">
        <v>11</v>
      </c>
      <c r="AA15" s="25" t="s">
        <v>45</v>
      </c>
      <c r="AB15" s="29" t="s">
        <v>19</v>
      </c>
      <c r="AD15" s="26" t="s">
        <v>1</v>
      </c>
      <c r="AE15" s="25" t="s">
        <v>41</v>
      </c>
      <c r="AF15" s="25" t="s">
        <v>11</v>
      </c>
      <c r="AG15" s="25" t="s">
        <v>45</v>
      </c>
      <c r="AH15" s="25" t="s">
        <v>19</v>
      </c>
    </row>
    <row r="16" spans="1:34">
      <c r="A16" s="6" t="s">
        <v>2</v>
      </c>
      <c r="B16" s="27">
        <f>$D5*IC!R16</f>
        <v>6650</v>
      </c>
      <c r="C16" s="27">
        <f>$D5*IC!S16</f>
        <v>6409</v>
      </c>
      <c r="D16" s="27">
        <f>$D5*IC!T16</f>
        <v>3</v>
      </c>
      <c r="F16" s="6" t="s">
        <v>2</v>
      </c>
      <c r="G16" s="27">
        <f>$D5*IC!V16</f>
        <v>19444</v>
      </c>
      <c r="H16" s="27">
        <f>$D5*IC!W16</f>
        <v>12818</v>
      </c>
      <c r="I16" s="27">
        <f>$D5*IC!X16</f>
        <v>6</v>
      </c>
      <c r="J16" s="27">
        <f>$D5*IC!Y16</f>
        <v>6144</v>
      </c>
      <c r="L16" s="59" t="s">
        <v>2</v>
      </c>
      <c r="M16" s="61">
        <f>$D5*'MC+IC_ReuseDatainMC'!X16</f>
        <v>73565</v>
      </c>
      <c r="N16" s="61">
        <f>$D5*'MC+IC_ReuseDatainMC'!Y16</f>
        <v>66825</v>
      </c>
      <c r="O16" s="61">
        <f>$D5*'MC+IC_ReuseDatainMC'!Z16</f>
        <v>3</v>
      </c>
      <c r="P16" s="61">
        <f>$D5*'MC+IC_ReuseDatainMC'!AA16</f>
        <v>10784</v>
      </c>
      <c r="R16" s="59" t="s">
        <v>2</v>
      </c>
      <c r="S16" s="61">
        <f>$D5*'MC+IC_ReuseDatainMC'!AB16</f>
        <v>153274</v>
      </c>
      <c r="T16" s="61">
        <f>$D5*'MC+IC_ReuseDatainMC'!AC16</f>
        <v>133650</v>
      </c>
      <c r="U16" s="61">
        <f>$D5*'MC+IC_ReuseDatainMC'!AD16</f>
        <v>6</v>
      </c>
      <c r="V16" s="61">
        <f>$D5*'MC+IC_ReuseDatainMC'!AE16</f>
        <v>27712</v>
      </c>
      <c r="X16" s="25" t="s">
        <v>2</v>
      </c>
      <c r="Y16" s="28">
        <f>$D5*'MC+IC_woReuseDatainMC'!X16</f>
        <v>295421</v>
      </c>
      <c r="Z16" s="28">
        <f>$D5*'MC+IC_woReuseDatainMC'!Y16</f>
        <v>268553</v>
      </c>
      <c r="AA16" s="28">
        <f>$D5*'MC+IC_woReuseDatainMC'!Z16</f>
        <v>3</v>
      </c>
      <c r="AB16" s="32">
        <f>$D5*'MC+IC_woReuseDatainMC'!AA16</f>
        <v>94208</v>
      </c>
      <c r="AD16" s="25" t="s">
        <v>2</v>
      </c>
      <c r="AE16" s="28">
        <f>$D5*'MC+IC_woReuseDatainMC'!AB16</f>
        <v>596986</v>
      </c>
      <c r="AF16" s="28">
        <f>$D5*'MC+IC_woReuseDatainMC'!AC16</f>
        <v>537106</v>
      </c>
      <c r="AG16" s="28">
        <f>$D5*'MC+IC_woReuseDatainMC'!AD16</f>
        <v>6</v>
      </c>
      <c r="AH16" s="28">
        <f>$D5*'MC+IC_woReuseDatainMC'!AE16</f>
        <v>194560</v>
      </c>
    </row>
    <row r="17" spans="1:34">
      <c r="A17" s="6" t="s">
        <v>3</v>
      </c>
      <c r="B17" s="27">
        <f>$D6*IC!R17</f>
        <v>7144</v>
      </c>
      <c r="C17" s="27">
        <f>$D6*IC!S17</f>
        <v>6692</v>
      </c>
      <c r="D17" s="27">
        <f>$D6*IC!T17</f>
        <v>12</v>
      </c>
      <c r="F17" s="6" t="s">
        <v>3</v>
      </c>
      <c r="G17" s="27">
        <f>$D6*IC!V17</f>
        <v>20432</v>
      </c>
      <c r="H17" s="27">
        <f>$D6*IC!W17</f>
        <v>13384</v>
      </c>
      <c r="I17" s="27">
        <f>$D6*IC!X17</f>
        <v>24</v>
      </c>
      <c r="J17" s="27">
        <f>$D6*IC!Y17</f>
        <v>6144</v>
      </c>
      <c r="L17" s="59" t="s">
        <v>3</v>
      </c>
      <c r="M17" s="61">
        <f>$D6*'MC+IC_ReuseDatainMC'!X17</f>
        <v>77492</v>
      </c>
      <c r="N17" s="61">
        <f>$D6*'MC+IC_ReuseDatainMC'!Y17</f>
        <v>70180</v>
      </c>
      <c r="O17" s="61">
        <f>$D6*'MC+IC_ReuseDatainMC'!Z17</f>
        <v>12</v>
      </c>
      <c r="P17" s="61">
        <f>$D6*'MC+IC_ReuseDatainMC'!AA17</f>
        <v>11328</v>
      </c>
      <c r="R17" s="59" t="s">
        <v>3</v>
      </c>
      <c r="S17" s="61">
        <f>$D6*'MC+IC_ReuseDatainMC'!AB17</f>
        <v>161128</v>
      </c>
      <c r="T17" s="61">
        <f>$D6*'MC+IC_ReuseDatainMC'!AC17</f>
        <v>140360</v>
      </c>
      <c r="U17" s="61">
        <f>$D6*'MC+IC_ReuseDatainMC'!AD17</f>
        <v>24</v>
      </c>
      <c r="V17" s="61">
        <f>$D6*'MC+IC_ReuseDatainMC'!AE17</f>
        <v>28800</v>
      </c>
      <c r="X17" s="25" t="s">
        <v>3</v>
      </c>
      <c r="Y17" s="28">
        <f>$D6*'MC+IC_woReuseDatainMC'!X17</f>
        <v>295924</v>
      </c>
      <c r="Z17" s="28">
        <f>$D6*'MC+IC_woReuseDatainMC'!Y17</f>
        <v>268836</v>
      </c>
      <c r="AA17" s="28">
        <f>$D6*'MC+IC_woReuseDatainMC'!Z17</f>
        <v>12</v>
      </c>
      <c r="AB17" s="32">
        <f>$D6*'MC+IC_woReuseDatainMC'!AA17</f>
        <v>94208</v>
      </c>
      <c r="AD17" s="25" t="s">
        <v>3</v>
      </c>
      <c r="AE17" s="28">
        <f>$D6*'MC+IC_woReuseDatainMC'!AB17</f>
        <v>597992</v>
      </c>
      <c r="AF17" s="28">
        <f>$D6*'MC+IC_woReuseDatainMC'!AC17</f>
        <v>537672</v>
      </c>
      <c r="AG17" s="28">
        <f>$D6*'MC+IC_woReuseDatainMC'!AD17</f>
        <v>24</v>
      </c>
      <c r="AH17" s="28">
        <f>$D6*'MC+IC_woReuseDatainMC'!AE17</f>
        <v>194560</v>
      </c>
    </row>
    <row r="18" spans="1:34">
      <c r="A18" s="6" t="s">
        <v>4</v>
      </c>
      <c r="B18" s="27">
        <f>$D7*IC!R18</f>
        <v>8096</v>
      </c>
      <c r="C18" s="27">
        <f>$D7*IC!S18</f>
        <v>7312</v>
      </c>
      <c r="D18" s="27">
        <f>$D7*IC!T18</f>
        <v>48</v>
      </c>
      <c r="F18" s="6" t="s">
        <v>4</v>
      </c>
      <c r="G18" s="27">
        <f>$D7*IC!V18</f>
        <v>22336</v>
      </c>
      <c r="H18" s="27">
        <f>$D7*IC!W18</f>
        <v>14624</v>
      </c>
      <c r="I18" s="27">
        <f>$D7*IC!X18</f>
        <v>96</v>
      </c>
      <c r="J18" s="27">
        <f>$D7*IC!Y18</f>
        <v>6144</v>
      </c>
      <c r="L18" s="59" t="s">
        <v>4</v>
      </c>
      <c r="M18" s="61">
        <f>$D7*'MC+IC_ReuseDatainMC'!X18</f>
        <v>85328</v>
      </c>
      <c r="N18" s="61">
        <f>$D7*'MC+IC_ReuseDatainMC'!Y18</f>
        <v>76944</v>
      </c>
      <c r="O18" s="61">
        <f>$D7*'MC+IC_ReuseDatainMC'!Z18</f>
        <v>48</v>
      </c>
      <c r="P18" s="61">
        <f>$D7*'MC+IC_ReuseDatainMC'!AA18</f>
        <v>12416</v>
      </c>
      <c r="R18" s="59" t="s">
        <v>4</v>
      </c>
      <c r="S18" s="61">
        <f>$D7*'MC+IC_ReuseDatainMC'!AB18</f>
        <v>176800</v>
      </c>
      <c r="T18" s="61">
        <f>$D7*'MC+IC_ReuseDatainMC'!AC18</f>
        <v>153888</v>
      </c>
      <c r="U18" s="61">
        <f>$D7*'MC+IC_ReuseDatainMC'!AD18</f>
        <v>96</v>
      </c>
      <c r="V18" s="61">
        <f>$D7*'MC+IC_ReuseDatainMC'!AE18</f>
        <v>30976</v>
      </c>
      <c r="X18" s="25" t="s">
        <v>4</v>
      </c>
      <c r="Y18" s="28">
        <f>$D7*'MC+IC_woReuseDatainMC'!X18</f>
        <v>296912</v>
      </c>
      <c r="Z18" s="28">
        <f>$D7*'MC+IC_woReuseDatainMC'!Y18</f>
        <v>269456</v>
      </c>
      <c r="AA18" s="28">
        <f>$D7*'MC+IC_woReuseDatainMC'!Z18</f>
        <v>48</v>
      </c>
      <c r="AB18" s="32">
        <f>$D7*'MC+IC_woReuseDatainMC'!AA18</f>
        <v>94208</v>
      </c>
      <c r="AD18" s="25" t="s">
        <v>4</v>
      </c>
      <c r="AE18" s="28">
        <f>$D7*'MC+IC_woReuseDatainMC'!AB18</f>
        <v>599968</v>
      </c>
      <c r="AF18" s="28">
        <f>$D7*'MC+IC_woReuseDatainMC'!AC18</f>
        <v>538912</v>
      </c>
      <c r="AG18" s="28">
        <f>$D7*'MC+IC_woReuseDatainMC'!AD18</f>
        <v>96</v>
      </c>
      <c r="AH18" s="28">
        <f>$D7*'MC+IC_woReuseDatainMC'!AE18</f>
        <v>194560</v>
      </c>
    </row>
    <row r="19" spans="1:34">
      <c r="A19" s="6" t="s">
        <v>5</v>
      </c>
      <c r="B19" s="27">
        <f>$D8*IC!R19</f>
        <v>6080</v>
      </c>
      <c r="C19" s="27">
        <f>$D8*IC!S19</f>
        <v>5312</v>
      </c>
      <c r="D19" s="27">
        <f>$D8*IC!T19</f>
        <v>64</v>
      </c>
      <c r="F19" s="6" t="s">
        <v>5</v>
      </c>
      <c r="G19" s="27">
        <f>$D8*IC!V19</f>
        <v>16256</v>
      </c>
      <c r="H19" s="27">
        <f>$D8*IC!W19</f>
        <v>10624</v>
      </c>
      <c r="I19" s="27">
        <f>$D8*IC!X19</f>
        <v>128</v>
      </c>
      <c r="J19" s="27">
        <f>$D8*IC!Y19</f>
        <v>4096</v>
      </c>
      <c r="L19" s="59" t="s">
        <v>5</v>
      </c>
      <c r="M19" s="62">
        <f>$D8*'MC+IC_ReuseDatainMC'!X19</f>
        <v>96960</v>
      </c>
      <c r="N19" s="62">
        <f>$D8*'MC+IC_ReuseDatainMC'!Y19</f>
        <v>87232</v>
      </c>
      <c r="O19" s="62">
        <f>$D8*'MC+IC_ReuseDatainMC'!Z19</f>
        <v>64</v>
      </c>
      <c r="P19" s="62">
        <f>$D8*'MC+IC_ReuseDatainMC'!AA19</f>
        <v>14592</v>
      </c>
      <c r="R19" s="59" t="s">
        <v>5</v>
      </c>
      <c r="S19" s="62">
        <f>$D8*'MC+IC_ReuseDatainMC'!AB19</f>
        <v>198016</v>
      </c>
      <c r="T19" s="62">
        <f>$D8*'MC+IC_ReuseDatainMC'!AC19</f>
        <v>174464</v>
      </c>
      <c r="U19" s="62">
        <f>$D8*'MC+IC_ReuseDatainMC'!AD19</f>
        <v>128</v>
      </c>
      <c r="V19" s="62">
        <f>$D8*'MC+IC_ReuseDatainMC'!AE19</f>
        <v>33280</v>
      </c>
      <c r="X19" s="25" t="s">
        <v>5</v>
      </c>
      <c r="Y19" s="28">
        <f>$D8*'MC+IC_woReuseDatainMC'!X19</f>
        <v>294848</v>
      </c>
      <c r="Z19" s="28">
        <f>$D8*'MC+IC_woReuseDatainMC'!Y19</f>
        <v>267456</v>
      </c>
      <c r="AA19" s="28">
        <f>$D8*'MC+IC_woReuseDatainMC'!Z19</f>
        <v>64</v>
      </c>
      <c r="AB19" s="32">
        <f>$D8*'MC+IC_woReuseDatainMC'!AA19</f>
        <v>94208</v>
      </c>
      <c r="AD19" s="25" t="s">
        <v>5</v>
      </c>
      <c r="AE19" s="28">
        <f>$D8*'MC+IC_woReuseDatainMC'!AB19</f>
        <v>593792</v>
      </c>
      <c r="AF19" s="28">
        <f>$D8*'MC+IC_woReuseDatainMC'!AC19</f>
        <v>534912</v>
      </c>
      <c r="AG19" s="28">
        <f>$D8*'MC+IC_woReuseDatainMC'!AD19</f>
        <v>128</v>
      </c>
      <c r="AH19" s="28">
        <f>$D8*'MC+IC_woReuseDatainMC'!AE19</f>
        <v>192512</v>
      </c>
    </row>
    <row r="21" spans="1:34">
      <c r="A21" s="2" t="s">
        <v>28</v>
      </c>
      <c r="F21" s="2" t="s">
        <v>28</v>
      </c>
      <c r="L21" s="2" t="s">
        <v>28</v>
      </c>
      <c r="R21" s="2" t="s">
        <v>28</v>
      </c>
      <c r="X21" s="2" t="s">
        <v>28</v>
      </c>
      <c r="AD21" s="2" t="s">
        <v>28</v>
      </c>
    </row>
    <row r="22" spans="1:34">
      <c r="A22" s="6" t="s">
        <v>1</v>
      </c>
      <c r="B22" s="19" t="s">
        <v>14</v>
      </c>
      <c r="C22" s="14"/>
      <c r="D22" s="14"/>
      <c r="F22" s="6" t="s">
        <v>1</v>
      </c>
      <c r="G22" s="19" t="s">
        <v>14</v>
      </c>
      <c r="H22" s="66"/>
      <c r="I22" s="66"/>
      <c r="L22" s="59" t="s">
        <v>1</v>
      </c>
      <c r="M22" s="19" t="s">
        <v>14</v>
      </c>
      <c r="N22" s="14"/>
      <c r="O22" s="14"/>
      <c r="P22" s="14"/>
      <c r="R22" s="59" t="s">
        <v>1</v>
      </c>
      <c r="S22" s="19" t="s">
        <v>14</v>
      </c>
      <c r="T22" s="66"/>
      <c r="U22" s="66"/>
      <c r="X22" s="25" t="s">
        <v>1</v>
      </c>
      <c r="Y22" s="19" t="s">
        <v>14</v>
      </c>
      <c r="Z22" s="14"/>
      <c r="AA22" s="14"/>
      <c r="AB22" s="14"/>
      <c r="AD22" s="25" t="s">
        <v>1</v>
      </c>
      <c r="AE22" s="19" t="s">
        <v>14</v>
      </c>
      <c r="AF22" s="66"/>
      <c r="AG22" s="66"/>
    </row>
    <row r="23" spans="1:34">
      <c r="A23" s="6" t="s">
        <v>2</v>
      </c>
      <c r="B23" s="27">
        <f>IC!E24</f>
        <v>33792</v>
      </c>
      <c r="F23" s="6" t="s">
        <v>2</v>
      </c>
      <c r="G23" s="27">
        <f>IC!F24</f>
        <v>67072</v>
      </c>
      <c r="L23" s="59" t="s">
        <v>2</v>
      </c>
      <c r="M23" s="62">
        <f>'MC+IC_ReuseDatainMC'!F24</f>
        <v>77704</v>
      </c>
      <c r="R23" s="59" t="s">
        <v>2</v>
      </c>
      <c r="S23" s="62">
        <f>'MC+IC_ReuseDatainMC'!G24</f>
        <v>118544</v>
      </c>
      <c r="X23" s="25" t="s">
        <v>2</v>
      </c>
      <c r="Y23" s="28">
        <f>'MC+IC_woReuseDatainMC'!E24</f>
        <v>41352</v>
      </c>
      <c r="AD23" s="25" t="s">
        <v>2</v>
      </c>
      <c r="AE23" s="28">
        <f>'MC+IC_woReuseDatainMC'!F24</f>
        <v>82192</v>
      </c>
    </row>
    <row r="24" spans="1:34">
      <c r="A24" s="6" t="s">
        <v>3</v>
      </c>
      <c r="B24" s="27">
        <f>IC!E25</f>
        <v>8704</v>
      </c>
      <c r="F24" s="6" t="s">
        <v>3</v>
      </c>
      <c r="G24" s="27">
        <f>IC!F25</f>
        <v>17152</v>
      </c>
      <c r="L24" s="59" t="s">
        <v>3</v>
      </c>
      <c r="M24" s="61">
        <f>'MC+IC_ReuseDatainMC'!F25</f>
        <v>22664</v>
      </c>
      <c r="R24" s="59" t="s">
        <v>3</v>
      </c>
      <c r="S24" s="61">
        <f>'MC+IC_ReuseDatainMC'!G25</f>
        <v>35088</v>
      </c>
      <c r="X24" s="25" t="s">
        <v>3</v>
      </c>
      <c r="Y24" s="28">
        <f>'MC+IC_woReuseDatainMC'!E25</f>
        <v>12680</v>
      </c>
      <c r="AD24" s="25" t="s">
        <v>3</v>
      </c>
      <c r="AE24" s="28">
        <f>'MC+IC_woReuseDatainMC'!F25</f>
        <v>25104</v>
      </c>
    </row>
    <row r="25" spans="1:34">
      <c r="A25" s="6" t="s">
        <v>4</v>
      </c>
      <c r="B25" s="27">
        <f>IC!E26</f>
        <v>2304</v>
      </c>
      <c r="F25" s="6" t="s">
        <v>4</v>
      </c>
      <c r="G25" s="27">
        <f>IC!F26</f>
        <v>4480</v>
      </c>
      <c r="L25" s="59" t="s">
        <v>4</v>
      </c>
      <c r="M25" s="61">
        <f>'MC+IC_ReuseDatainMC'!F26</f>
        <v>7432</v>
      </c>
      <c r="R25" s="59" t="s">
        <v>4</v>
      </c>
      <c r="S25" s="61">
        <f>'MC+IC_ReuseDatainMC'!G26</f>
        <v>11792</v>
      </c>
      <c r="X25" s="25" t="s">
        <v>4</v>
      </c>
      <c r="Y25" s="28">
        <f>'MC+IC_woReuseDatainMC'!E26</f>
        <v>4488</v>
      </c>
      <c r="AD25" s="25" t="s">
        <v>4</v>
      </c>
      <c r="AE25" s="28">
        <f>'MC+IC_woReuseDatainMC'!F26</f>
        <v>8848</v>
      </c>
    </row>
    <row r="26" spans="1:34">
      <c r="A26" s="6" t="s">
        <v>5</v>
      </c>
      <c r="B26" s="27">
        <f>IC!E27</f>
        <v>640</v>
      </c>
      <c r="F26" s="6" t="s">
        <v>5</v>
      </c>
      <c r="G26" s="27">
        <f>IC!F27</f>
        <v>1216</v>
      </c>
      <c r="L26" s="59" t="s">
        <v>5</v>
      </c>
      <c r="M26" s="61">
        <f>'MC+IC_ReuseDatainMC'!F27</f>
        <v>2888</v>
      </c>
      <c r="R26" s="59" t="s">
        <v>5</v>
      </c>
      <c r="S26" s="61">
        <f>'MC+IC_ReuseDatainMC'!G27</f>
        <v>4752</v>
      </c>
      <c r="X26" s="25" t="s">
        <v>5</v>
      </c>
      <c r="Y26" s="28">
        <f>'MC+IC_woReuseDatainMC'!E27</f>
        <v>1928</v>
      </c>
      <c r="AD26" s="25" t="s">
        <v>5</v>
      </c>
      <c r="AE26" s="28">
        <f>'MC+IC_woReuseDatainMC'!F27</f>
        <v>3792</v>
      </c>
    </row>
    <row r="27" spans="1:34">
      <c r="B27" s="3"/>
      <c r="G27" s="3"/>
      <c r="M27" s="3"/>
      <c r="S27" s="3"/>
      <c r="Y27" s="3"/>
      <c r="AE27" s="3"/>
    </row>
    <row r="28" spans="1:34">
      <c r="A28" s="2" t="s">
        <v>43</v>
      </c>
      <c r="B28" s="3"/>
      <c r="F28" s="2" t="s">
        <v>43</v>
      </c>
      <c r="G28" s="3"/>
      <c r="L28" s="2" t="s">
        <v>43</v>
      </c>
      <c r="M28" s="3"/>
      <c r="R28" s="2" t="s">
        <v>43</v>
      </c>
      <c r="S28" s="3"/>
      <c r="X28" s="2" t="s">
        <v>43</v>
      </c>
      <c r="Y28" s="3"/>
      <c r="AD28" s="2" t="s">
        <v>43</v>
      </c>
      <c r="AE28" s="3"/>
    </row>
    <row r="29" spans="1:34">
      <c r="A29" s="6" t="s">
        <v>1</v>
      </c>
      <c r="B29" s="17" t="s">
        <v>14</v>
      </c>
      <c r="F29" s="6" t="s">
        <v>1</v>
      </c>
      <c r="G29" s="17" t="s">
        <v>14</v>
      </c>
      <c r="L29" s="59" t="s">
        <v>1</v>
      </c>
      <c r="M29" s="59" t="s">
        <v>14</v>
      </c>
      <c r="R29" s="59" t="s">
        <v>1</v>
      </c>
      <c r="S29" s="59" t="s">
        <v>14</v>
      </c>
      <c r="X29" s="25" t="s">
        <v>1</v>
      </c>
      <c r="Y29" s="25" t="s">
        <v>14</v>
      </c>
      <c r="AD29" s="25" t="s">
        <v>1</v>
      </c>
      <c r="AE29" s="25" t="s">
        <v>14</v>
      </c>
    </row>
    <row r="30" spans="1:34">
      <c r="A30" s="6" t="s">
        <v>2</v>
      </c>
      <c r="B30" s="27">
        <f>$D5*IC!J32</f>
        <v>100352</v>
      </c>
      <c r="F30" s="6" t="s">
        <v>2</v>
      </c>
      <c r="G30" s="27">
        <f>$D5*IC!K32</f>
        <v>150528</v>
      </c>
      <c r="L30" s="59" t="s">
        <v>2</v>
      </c>
      <c r="M30" s="61">
        <f>$D5*'MC+IC_ReuseDatainMC'!J32</f>
        <v>111128</v>
      </c>
      <c r="R30" s="59" t="s">
        <v>2</v>
      </c>
      <c r="S30" s="61">
        <f>$D5*'MC+IC_ReuseDatainMC'!L32</f>
        <v>172080</v>
      </c>
      <c r="X30" s="25" t="s">
        <v>2</v>
      </c>
      <c r="Y30" s="28">
        <f>$D5*'MC+IC_woReuseDatainMC'!J32</f>
        <v>111128</v>
      </c>
      <c r="AD30" s="25" t="s">
        <v>2</v>
      </c>
      <c r="AE30" s="28">
        <f>$D5*'MC+IC_woReuseDatainMC'!L32</f>
        <v>172080</v>
      </c>
    </row>
    <row r="31" spans="1:34">
      <c r="A31" s="6" t="s">
        <v>3</v>
      </c>
      <c r="B31" s="27">
        <f>$D6*IC!J33</f>
        <v>102400</v>
      </c>
      <c r="F31" s="6" t="s">
        <v>3</v>
      </c>
      <c r="G31" s="27">
        <f>$D6*IC!K33</f>
        <v>153600</v>
      </c>
      <c r="L31" s="59" t="s">
        <v>3</v>
      </c>
      <c r="M31" s="61">
        <f>$D6*'MC+IC_ReuseDatainMC'!J33</f>
        <v>125024</v>
      </c>
      <c r="R31" s="59" t="s">
        <v>3</v>
      </c>
      <c r="S31" s="61">
        <f>$D6*'MC+IC_ReuseDatainMC'!L33</f>
        <v>198848</v>
      </c>
      <c r="X31" s="25" t="s">
        <v>3</v>
      </c>
      <c r="Y31" s="28">
        <f>$D6*'MC+IC_woReuseDatainMC'!J33</f>
        <v>125024</v>
      </c>
      <c r="AD31" s="25" t="s">
        <v>3</v>
      </c>
      <c r="AE31" s="28">
        <f>$D6*'MC+IC_woReuseDatainMC'!L33</f>
        <v>198848</v>
      </c>
    </row>
    <row r="32" spans="1:34">
      <c r="A32" s="6" t="s">
        <v>4</v>
      </c>
      <c r="B32" s="27">
        <f>$D7*IC!J34</f>
        <v>106496</v>
      </c>
      <c r="F32" s="6" t="s">
        <v>4</v>
      </c>
      <c r="G32" s="27">
        <f>$D7*IC!K34</f>
        <v>159744</v>
      </c>
      <c r="L32" s="59" t="s">
        <v>4</v>
      </c>
      <c r="M32" s="61">
        <f>$D7*'MC+IC_ReuseDatainMC'!J34</f>
        <v>156032</v>
      </c>
      <c r="R32" s="59" t="s">
        <v>4</v>
      </c>
      <c r="S32" s="61">
        <f>$D7*'MC+IC_ReuseDatainMC'!L34</f>
        <v>258816</v>
      </c>
      <c r="X32" s="25" t="s">
        <v>4</v>
      </c>
      <c r="Y32" s="28">
        <f>$D7*'MC+IC_woReuseDatainMC'!J34</f>
        <v>156032</v>
      </c>
      <c r="AD32" s="25" t="s">
        <v>4</v>
      </c>
      <c r="AE32" s="28">
        <f>$D7*'MC+IC_woReuseDatainMC'!L34</f>
        <v>258816</v>
      </c>
    </row>
    <row r="33" spans="1:31">
      <c r="A33" s="6" t="s">
        <v>5</v>
      </c>
      <c r="B33" s="27">
        <f>$D8*IC!J35</f>
        <v>73728</v>
      </c>
      <c r="F33" s="6" t="s">
        <v>5</v>
      </c>
      <c r="G33" s="27">
        <f>$D8*IC!K35</f>
        <v>110592</v>
      </c>
      <c r="L33" s="59" t="s">
        <v>5</v>
      </c>
      <c r="M33" s="62">
        <f>$D8*'MC+IC_ReuseDatainMC'!J35</f>
        <v>172544</v>
      </c>
      <c r="R33" s="59" t="s">
        <v>5</v>
      </c>
      <c r="S33" s="62">
        <f>$D8*'MC+IC_ReuseDatainMC'!L35</f>
        <v>291840</v>
      </c>
      <c r="X33" s="25" t="s">
        <v>5</v>
      </c>
      <c r="Y33" s="28">
        <f>$D8*'MC+IC_woReuseDatainMC'!J35</f>
        <v>172544</v>
      </c>
      <c r="AD33" s="25" t="s">
        <v>5</v>
      </c>
      <c r="AE33" s="28">
        <f>$D8*'MC+IC_woReuseDatainMC'!L35</f>
        <v>291840</v>
      </c>
    </row>
    <row r="36" spans="1:31">
      <c r="A36" s="65" t="s">
        <v>44</v>
      </c>
      <c r="B36" s="65"/>
      <c r="C36" s="65"/>
    </row>
  </sheetData>
  <mergeCells count="13">
    <mergeCell ref="A36:C36"/>
    <mergeCell ref="H22:I22"/>
    <mergeCell ref="Y14:AB14"/>
    <mergeCell ref="X10:AH10"/>
    <mergeCell ref="A10:J10"/>
    <mergeCell ref="AE14:AH14"/>
    <mergeCell ref="AF22:AG22"/>
    <mergeCell ref="G14:J14"/>
    <mergeCell ref="B14:D14"/>
    <mergeCell ref="L10:V10"/>
    <mergeCell ref="M14:P14"/>
    <mergeCell ref="S14:V14"/>
    <mergeCell ref="T22:U22"/>
  </mergeCells>
  <phoneticPr fontId="1" type="noConversion"/>
  <conditionalFormatting sqref="B16:B19">
    <cfRule type="cellIs" dxfId="21" priority="35" operator="equal">
      <formula>MAX($B$16:$B$19)</formula>
    </cfRule>
  </conditionalFormatting>
  <conditionalFormatting sqref="C16:C19">
    <cfRule type="cellIs" dxfId="20" priority="34" operator="equal">
      <formula>MAX($C$16:$C$19)</formula>
    </cfRule>
  </conditionalFormatting>
  <conditionalFormatting sqref="D16:D19">
    <cfRule type="cellIs" dxfId="19" priority="33" operator="equal">
      <formula>MAX($D$16:$D$19)</formula>
    </cfRule>
  </conditionalFormatting>
  <conditionalFormatting sqref="G16:G19">
    <cfRule type="cellIs" dxfId="18" priority="32" operator="equal">
      <formula>MAX($G$16:$G$19)</formula>
    </cfRule>
  </conditionalFormatting>
  <conditionalFormatting sqref="H16:H19">
    <cfRule type="cellIs" dxfId="17" priority="31" operator="equal">
      <formula>MAX($H$16:$H$19)</formula>
    </cfRule>
  </conditionalFormatting>
  <conditionalFormatting sqref="I16:I19">
    <cfRule type="cellIs" dxfId="16" priority="30" operator="equal">
      <formula>MAX($I$16:$I$19)</formula>
    </cfRule>
  </conditionalFormatting>
  <conditionalFormatting sqref="J16:J19">
    <cfRule type="cellIs" dxfId="15" priority="29" operator="equal">
      <formula>MAX($J$16:$J$19)</formula>
    </cfRule>
  </conditionalFormatting>
  <conditionalFormatting sqref="B23:B26">
    <cfRule type="cellIs" dxfId="14" priority="28" operator="equal">
      <formula>MAX($B$23:$B$26)</formula>
    </cfRule>
  </conditionalFormatting>
  <conditionalFormatting sqref="G23:G26">
    <cfRule type="cellIs" dxfId="13" priority="27" operator="equal">
      <formula>MAX($G$23:$G$26)</formula>
    </cfRule>
  </conditionalFormatting>
  <conditionalFormatting sqref="B30:B33">
    <cfRule type="cellIs" dxfId="12" priority="26" operator="equal">
      <formula>MAX($B$30:$B$33)</formula>
    </cfRule>
  </conditionalFormatting>
  <conditionalFormatting sqref="G30:G33">
    <cfRule type="cellIs" dxfId="11" priority="25" operator="equal">
      <formula>MAX($G$30:$G$33)</formula>
    </cfRule>
  </conditionalFormatting>
  <conditionalFormatting sqref="Y16:Y19">
    <cfRule type="cellIs" dxfId="10" priority="24" operator="equal">
      <formula>MAX($Y$16:$Y$19)</formula>
    </cfRule>
  </conditionalFormatting>
  <conditionalFormatting sqref="Z16:Z19">
    <cfRule type="cellIs" dxfId="9" priority="23" operator="equal">
      <formula>MAX($Z$16:$Z$19)</formula>
    </cfRule>
  </conditionalFormatting>
  <conditionalFormatting sqref="AA16:AA19">
    <cfRule type="cellIs" dxfId="8" priority="22" operator="equal">
      <formula>MAX($AA$16:$AA$19)</formula>
    </cfRule>
  </conditionalFormatting>
  <conditionalFormatting sqref="AE16:AE19">
    <cfRule type="cellIs" dxfId="7" priority="21" operator="equal">
      <formula>MAX($AE$16:$AE$19)</formula>
    </cfRule>
  </conditionalFormatting>
  <conditionalFormatting sqref="AF16:AF19">
    <cfRule type="cellIs" dxfId="6" priority="20" operator="equal">
      <formula>MAX($AF$16:$AF$19)</formula>
    </cfRule>
  </conditionalFormatting>
  <conditionalFormatting sqref="AG16:AG19">
    <cfRule type="cellIs" dxfId="5" priority="19" operator="equal">
      <formula>MAX($I$16:$I$19)</formula>
    </cfRule>
  </conditionalFormatting>
  <conditionalFormatting sqref="AH16:AH19">
    <cfRule type="cellIs" dxfId="4" priority="18" operator="equal">
      <formula>MAX($J$16:$J$19)</formula>
    </cfRule>
  </conditionalFormatting>
  <conditionalFormatting sqref="Y23:Y26">
    <cfRule type="cellIs" dxfId="3" priority="17" operator="equal">
      <formula>MAX($Y$23:$Y$26)</formula>
    </cfRule>
  </conditionalFormatting>
  <conditionalFormatting sqref="AE23:AE26">
    <cfRule type="cellIs" dxfId="2" priority="16" operator="equal">
      <formula>MAX($AE$23:$AE$26)</formula>
    </cfRule>
  </conditionalFormatting>
  <conditionalFormatting sqref="AE30:AE33">
    <cfRule type="cellIs" dxfId="1" priority="14" operator="equal">
      <formula>MAX($AE$30:$AE$33)</formula>
    </cfRule>
  </conditionalFormatting>
  <conditionalFormatting sqref="Y30:Y33">
    <cfRule type="cellIs" dxfId="0" priority="13" operator="equal">
      <formula>MAX($Y$30:$Y$33)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A7" zoomScale="85" zoomScaleNormal="85" zoomScalePageLayoutView="85" workbookViewId="0">
      <selection activeCell="O28" sqref="O28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25">
      <c r="A1" s="3"/>
      <c r="B1" s="3"/>
    </row>
    <row r="2" spans="1:25">
      <c r="A2" s="13" t="s">
        <v>6</v>
      </c>
      <c r="B2" s="13" t="s">
        <v>7</v>
      </c>
      <c r="D2" s="9" t="s">
        <v>27</v>
      </c>
      <c r="F2" s="9">
        <v>8</v>
      </c>
    </row>
    <row r="4" spans="1:25">
      <c r="A4" s="3" t="s">
        <v>1</v>
      </c>
      <c r="B4" s="3" t="s">
        <v>8</v>
      </c>
      <c r="C4" s="3" t="s">
        <v>9</v>
      </c>
    </row>
    <row r="5" spans="1:25">
      <c r="A5" s="3" t="s">
        <v>2</v>
      </c>
      <c r="B5" s="3">
        <v>64</v>
      </c>
      <c r="C5" s="3">
        <v>64</v>
      </c>
    </row>
    <row r="6" spans="1:25">
      <c r="A6" s="3" t="s">
        <v>3</v>
      </c>
      <c r="B6" s="3">
        <v>32</v>
      </c>
      <c r="C6" s="3">
        <v>32</v>
      </c>
    </row>
    <row r="7" spans="1:25">
      <c r="A7" s="3" t="s">
        <v>4</v>
      </c>
      <c r="B7" s="3">
        <v>16</v>
      </c>
      <c r="C7" s="3">
        <v>16</v>
      </c>
    </row>
    <row r="8" spans="1:25">
      <c r="A8" s="3" t="s">
        <v>5</v>
      </c>
      <c r="B8" s="3">
        <v>8</v>
      </c>
      <c r="C8" s="3">
        <v>8</v>
      </c>
    </row>
    <row r="11" spans="1:25">
      <c r="A11" s="2" t="s">
        <v>0</v>
      </c>
    </row>
    <row r="12" spans="1:25">
      <c r="A12" s="11"/>
      <c r="B12" s="82" t="s">
        <v>17</v>
      </c>
      <c r="C12" s="83"/>
      <c r="D12" s="83"/>
      <c r="E12" s="83"/>
      <c r="F12" s="83"/>
      <c r="G12" s="83"/>
      <c r="H12" s="83"/>
      <c r="I12" s="84"/>
      <c r="J12" s="82" t="s">
        <v>18</v>
      </c>
      <c r="K12" s="83"/>
      <c r="L12" s="83"/>
      <c r="M12" s="83"/>
      <c r="N12" s="83"/>
      <c r="O12" s="83"/>
      <c r="P12" s="83"/>
      <c r="Q12" s="84"/>
      <c r="R12" s="79" t="s">
        <v>55</v>
      </c>
      <c r="S12" s="80"/>
      <c r="T12" s="80"/>
      <c r="U12" s="80"/>
      <c r="V12" s="80"/>
      <c r="W12" s="80"/>
      <c r="X12" s="80"/>
      <c r="Y12" s="81"/>
    </row>
    <row r="13" spans="1:25">
      <c r="A13" s="11"/>
      <c r="B13" s="75" t="s">
        <v>22</v>
      </c>
      <c r="C13" s="75"/>
      <c r="D13" s="75"/>
      <c r="E13" s="75"/>
      <c r="F13" s="75"/>
      <c r="G13" s="75"/>
      <c r="H13" s="75" t="s">
        <v>21</v>
      </c>
      <c r="I13" s="75"/>
      <c r="J13" s="75" t="s">
        <v>22</v>
      </c>
      <c r="K13" s="75"/>
      <c r="L13" s="75"/>
      <c r="M13" s="75"/>
      <c r="N13" s="75"/>
      <c r="O13" s="75"/>
      <c r="P13" s="75" t="s">
        <v>21</v>
      </c>
      <c r="Q13" s="75"/>
      <c r="R13" s="79" t="s">
        <v>56</v>
      </c>
      <c r="S13" s="80"/>
      <c r="T13" s="80"/>
      <c r="U13" s="81"/>
      <c r="V13" s="79" t="s">
        <v>57</v>
      </c>
      <c r="W13" s="80"/>
      <c r="X13" s="80"/>
      <c r="Y13" s="81"/>
    </row>
    <row r="14" spans="1:25">
      <c r="A14" s="4"/>
      <c r="B14" s="76" t="s">
        <v>51</v>
      </c>
      <c r="C14" s="77"/>
      <c r="D14" s="77"/>
      <c r="E14" s="78"/>
      <c r="F14" s="76" t="s">
        <v>10</v>
      </c>
      <c r="G14" s="78"/>
      <c r="H14" s="85" t="s">
        <v>52</v>
      </c>
      <c r="I14" s="86"/>
      <c r="J14" s="76" t="s">
        <v>51</v>
      </c>
      <c r="K14" s="77"/>
      <c r="L14" s="77"/>
      <c r="M14" s="78"/>
      <c r="N14" s="85" t="s">
        <v>10</v>
      </c>
      <c r="O14" s="86"/>
      <c r="P14" s="85" t="s">
        <v>52</v>
      </c>
      <c r="Q14" s="86"/>
      <c r="R14" s="69"/>
      <c r="S14" s="70"/>
      <c r="T14" s="70"/>
      <c r="U14" s="71"/>
      <c r="V14" s="69"/>
      <c r="W14" s="70"/>
      <c r="X14" s="70"/>
      <c r="Y14" s="71"/>
    </row>
    <row r="15" spans="1:25">
      <c r="A15" s="5" t="s">
        <v>1</v>
      </c>
      <c r="B15" s="15" t="s">
        <v>13</v>
      </c>
      <c r="C15" s="15" t="s">
        <v>12</v>
      </c>
      <c r="D15" s="15" t="s">
        <v>11</v>
      </c>
      <c r="E15" s="20" t="s">
        <v>45</v>
      </c>
      <c r="F15" s="15" t="s">
        <v>13</v>
      </c>
      <c r="G15" s="15" t="s">
        <v>11</v>
      </c>
      <c r="H15" s="15" t="s">
        <v>13</v>
      </c>
      <c r="I15" s="15" t="s">
        <v>19</v>
      </c>
      <c r="J15" s="15" t="s">
        <v>13</v>
      </c>
      <c r="K15" s="15" t="s">
        <v>12</v>
      </c>
      <c r="L15" s="15" t="s">
        <v>11</v>
      </c>
      <c r="M15" s="20" t="s">
        <v>45</v>
      </c>
      <c r="N15" s="15" t="s">
        <v>13</v>
      </c>
      <c r="O15" s="15" t="s">
        <v>11</v>
      </c>
      <c r="P15" s="15" t="s">
        <v>13</v>
      </c>
      <c r="Q15" s="15" t="s">
        <v>19</v>
      </c>
      <c r="R15" s="21" t="s">
        <v>41</v>
      </c>
      <c r="S15" s="15" t="s">
        <v>11</v>
      </c>
      <c r="T15" s="20" t="s">
        <v>45</v>
      </c>
      <c r="U15" s="15" t="s">
        <v>19</v>
      </c>
      <c r="V15" s="24" t="s">
        <v>41</v>
      </c>
      <c r="W15" s="24" t="s">
        <v>11</v>
      </c>
      <c r="X15" s="24" t="s">
        <v>45</v>
      </c>
      <c r="Y15" s="24" t="s">
        <v>19</v>
      </c>
    </row>
    <row r="16" spans="1:25">
      <c r="A16" s="6" t="s">
        <v>2</v>
      </c>
      <c r="B16" s="27">
        <f>4*($B5-1)</f>
        <v>252</v>
      </c>
      <c r="C16" s="27">
        <v>3</v>
      </c>
      <c r="D16" s="27">
        <f>2*$B5+3</f>
        <v>131</v>
      </c>
      <c r="E16" s="27">
        <v>1</v>
      </c>
      <c r="F16" s="27">
        <f>B5*C5</f>
        <v>4096</v>
      </c>
      <c r="G16" s="27">
        <f>B5*C5</f>
        <v>4096</v>
      </c>
      <c r="H16" s="27">
        <f>$B5*$C5</f>
        <v>4096</v>
      </c>
      <c r="I16" s="27">
        <f>$B5*$C5</f>
        <v>4096</v>
      </c>
      <c r="J16" s="27">
        <f>(4*($B5/2)-4)*2</f>
        <v>248</v>
      </c>
      <c r="K16" s="27">
        <v>3</v>
      </c>
      <c r="L16" s="27">
        <f>(2*($B5/2)+3)*2</f>
        <v>134</v>
      </c>
      <c r="M16" s="27">
        <f>1*2</f>
        <v>2</v>
      </c>
      <c r="N16" s="27">
        <f t="shared" ref="N16:O18" si="0">(($B5/2)*($C5/2))*2</f>
        <v>2048</v>
      </c>
      <c r="O16" s="27">
        <f t="shared" si="0"/>
        <v>2048</v>
      </c>
      <c r="P16" s="27">
        <f>($B5/2)*($C5/2)*2</f>
        <v>2048</v>
      </c>
      <c r="Q16" s="27">
        <f>($B5/2)*($C5/2)*2</f>
        <v>2048</v>
      </c>
      <c r="R16" s="27">
        <f>SUM(B16,F16,J16,N16)+SUM(C16,K16)</f>
        <v>6650</v>
      </c>
      <c r="S16" s="27">
        <f>SUM(D16,G16,L16,O16)</f>
        <v>6409</v>
      </c>
      <c r="T16" s="27">
        <f>SUM(E16,M16)</f>
        <v>3</v>
      </c>
      <c r="U16" s="27" t="s">
        <v>58</v>
      </c>
      <c r="V16" s="27">
        <f>2*SUM(B16,F16,J16,N16)+SUM(H16)+2*SUM(C16,K16)+SUM(P16)</f>
        <v>19444</v>
      </c>
      <c r="W16" s="27">
        <f>2*SUM(D16,G16,L16,O16)</f>
        <v>12818</v>
      </c>
      <c r="X16" s="27">
        <f>2*SUM(E16,M16)</f>
        <v>6</v>
      </c>
      <c r="Y16" s="27">
        <f>SUM(I16,Q16)</f>
        <v>6144</v>
      </c>
    </row>
    <row r="17" spans="1:25">
      <c r="A17" s="6" t="s">
        <v>3</v>
      </c>
      <c r="B17" s="27">
        <f t="shared" ref="B17:B19" si="1">4*($B6-1)</f>
        <v>124</v>
      </c>
      <c r="C17" s="27">
        <v>3</v>
      </c>
      <c r="D17" s="27">
        <f t="shared" ref="D17:D19" si="2">2*$B6+3</f>
        <v>67</v>
      </c>
      <c r="E17" s="27">
        <v>1</v>
      </c>
      <c r="F17" s="27">
        <f>B6*C6</f>
        <v>1024</v>
      </c>
      <c r="G17" s="27">
        <f>B6*C6</f>
        <v>1024</v>
      </c>
      <c r="H17" s="27">
        <f t="shared" ref="H17:I19" si="3">$B6*$C6</f>
        <v>1024</v>
      </c>
      <c r="I17" s="27">
        <f t="shared" si="3"/>
        <v>1024</v>
      </c>
      <c r="J17" s="27">
        <f t="shared" ref="J17:J18" si="4">(4*($B6/2)-4)*2</f>
        <v>120</v>
      </c>
      <c r="K17" s="27">
        <v>3</v>
      </c>
      <c r="L17" s="27">
        <f t="shared" ref="L17:L18" si="5">(2*($B6/2)+3)*2</f>
        <v>70</v>
      </c>
      <c r="M17" s="27">
        <f t="shared" ref="M17:M18" si="6">1*2</f>
        <v>2</v>
      </c>
      <c r="N17" s="27">
        <f t="shared" si="0"/>
        <v>512</v>
      </c>
      <c r="O17" s="27">
        <f t="shared" si="0"/>
        <v>512</v>
      </c>
      <c r="P17" s="27">
        <f t="shared" ref="P17:Q18" si="7">($B6/2)*($C6/2)*2</f>
        <v>512</v>
      </c>
      <c r="Q17" s="27">
        <f t="shared" si="7"/>
        <v>512</v>
      </c>
      <c r="R17" s="27">
        <f t="shared" ref="R17:R19" si="8">SUM(B17,F17,J17,N17)+SUM(C17,K17)</f>
        <v>1786</v>
      </c>
      <c r="S17" s="27">
        <f t="shared" ref="S17:S19" si="9">SUM(D17,G17,L17,O17)</f>
        <v>1673</v>
      </c>
      <c r="T17" s="27">
        <f t="shared" ref="T17:T19" si="10">SUM(E17,M17)</f>
        <v>3</v>
      </c>
      <c r="U17" s="27" t="s">
        <v>58</v>
      </c>
      <c r="V17" s="27">
        <f t="shared" ref="V17:V19" si="11">2*SUM(B17,F17,J17,N17)+SUM(H17)+2*SUM(C17,K17)+SUM(P17)</f>
        <v>5108</v>
      </c>
      <c r="W17" s="27">
        <f t="shared" ref="W17:W19" si="12">2*SUM(D17,G17,L17,O17)</f>
        <v>3346</v>
      </c>
      <c r="X17" s="27">
        <f t="shared" ref="X17:X19" si="13">2*SUM(E17,M17)</f>
        <v>6</v>
      </c>
      <c r="Y17" s="27">
        <f t="shared" ref="Y17:Y19" si="14">SUM(I17,Q17)</f>
        <v>1536</v>
      </c>
    </row>
    <row r="18" spans="1:25">
      <c r="A18" s="6" t="s">
        <v>4</v>
      </c>
      <c r="B18" s="27">
        <f t="shared" si="1"/>
        <v>60</v>
      </c>
      <c r="C18" s="27">
        <v>3</v>
      </c>
      <c r="D18" s="27">
        <f t="shared" si="2"/>
        <v>35</v>
      </c>
      <c r="E18" s="27">
        <v>1</v>
      </c>
      <c r="F18" s="27">
        <f>B7*C7</f>
        <v>256</v>
      </c>
      <c r="G18" s="27">
        <f>B7*C7</f>
        <v>256</v>
      </c>
      <c r="H18" s="27">
        <f t="shared" si="3"/>
        <v>256</v>
      </c>
      <c r="I18" s="27">
        <f t="shared" si="3"/>
        <v>256</v>
      </c>
      <c r="J18" s="27">
        <f t="shared" si="4"/>
        <v>56</v>
      </c>
      <c r="K18" s="27">
        <v>3</v>
      </c>
      <c r="L18" s="27">
        <f t="shared" si="5"/>
        <v>38</v>
      </c>
      <c r="M18" s="27">
        <f t="shared" si="6"/>
        <v>2</v>
      </c>
      <c r="N18" s="27">
        <f t="shared" si="0"/>
        <v>128</v>
      </c>
      <c r="O18" s="27">
        <f t="shared" si="0"/>
        <v>128</v>
      </c>
      <c r="P18" s="27">
        <f t="shared" si="7"/>
        <v>128</v>
      </c>
      <c r="Q18" s="27">
        <f t="shared" si="7"/>
        <v>128</v>
      </c>
      <c r="R18" s="27">
        <f t="shared" si="8"/>
        <v>506</v>
      </c>
      <c r="S18" s="27">
        <f t="shared" si="9"/>
        <v>457</v>
      </c>
      <c r="T18" s="27">
        <f t="shared" si="10"/>
        <v>3</v>
      </c>
      <c r="U18" s="27" t="s">
        <v>58</v>
      </c>
      <c r="V18" s="27">
        <f t="shared" si="11"/>
        <v>1396</v>
      </c>
      <c r="W18" s="27">
        <f t="shared" si="12"/>
        <v>914</v>
      </c>
      <c r="X18" s="27">
        <f t="shared" si="13"/>
        <v>6</v>
      </c>
      <c r="Y18" s="27">
        <f t="shared" si="14"/>
        <v>384</v>
      </c>
    </row>
    <row r="19" spans="1:25">
      <c r="A19" s="6" t="s">
        <v>5</v>
      </c>
      <c r="B19" s="27">
        <f t="shared" si="1"/>
        <v>28</v>
      </c>
      <c r="C19" s="27">
        <v>3</v>
      </c>
      <c r="D19" s="27">
        <f t="shared" si="2"/>
        <v>19</v>
      </c>
      <c r="E19" s="27">
        <v>1</v>
      </c>
      <c r="F19" s="27">
        <f>B8*C8</f>
        <v>64</v>
      </c>
      <c r="G19" s="27">
        <f>B8*C8</f>
        <v>64</v>
      </c>
      <c r="H19" s="27">
        <f t="shared" si="3"/>
        <v>64</v>
      </c>
      <c r="I19" s="27">
        <f t="shared" si="3"/>
        <v>64</v>
      </c>
      <c r="J19" s="27" t="s">
        <v>38</v>
      </c>
      <c r="K19" s="27" t="s">
        <v>38</v>
      </c>
      <c r="L19" s="27" t="s">
        <v>38</v>
      </c>
      <c r="M19" s="27" t="s">
        <v>39</v>
      </c>
      <c r="N19" s="27" t="s">
        <v>38</v>
      </c>
      <c r="O19" s="27" t="s">
        <v>39</v>
      </c>
      <c r="P19" s="27" t="s">
        <v>40</v>
      </c>
      <c r="Q19" s="27" t="s">
        <v>38</v>
      </c>
      <c r="R19" s="27">
        <f t="shared" si="8"/>
        <v>95</v>
      </c>
      <c r="S19" s="27">
        <f t="shared" si="9"/>
        <v>83</v>
      </c>
      <c r="T19" s="27">
        <f t="shared" si="10"/>
        <v>1</v>
      </c>
      <c r="U19" s="27" t="s">
        <v>59</v>
      </c>
      <c r="V19" s="27">
        <f t="shared" si="11"/>
        <v>254</v>
      </c>
      <c r="W19" s="27">
        <f t="shared" si="12"/>
        <v>166</v>
      </c>
      <c r="X19" s="27">
        <f t="shared" si="13"/>
        <v>2</v>
      </c>
      <c r="Y19" s="27">
        <f t="shared" si="14"/>
        <v>64</v>
      </c>
    </row>
    <row r="21" spans="1:25">
      <c r="A21" s="2" t="s">
        <v>28</v>
      </c>
    </row>
    <row r="22" spans="1:25">
      <c r="A22" s="10"/>
      <c r="B22" s="72" t="s">
        <v>17</v>
      </c>
      <c r="C22" s="73"/>
      <c r="D22" s="74"/>
      <c r="E22" s="37" t="s">
        <v>61</v>
      </c>
      <c r="F22" s="37" t="s">
        <v>61</v>
      </c>
    </row>
    <row r="23" spans="1:25">
      <c r="A23" s="6" t="s">
        <v>1</v>
      </c>
      <c r="B23" s="7" t="s">
        <v>53</v>
      </c>
      <c r="C23" s="7" t="s">
        <v>54</v>
      </c>
      <c r="D23" s="7" t="s">
        <v>60</v>
      </c>
      <c r="E23" s="41" t="s">
        <v>20</v>
      </c>
      <c r="F23" s="41" t="s">
        <v>57</v>
      </c>
    </row>
    <row r="24" spans="1:25">
      <c r="A24" s="6" t="s">
        <v>2</v>
      </c>
      <c r="B24" s="27">
        <f t="shared" ref="B24:C27" si="15">(($B5/2)+($C5/2))*$F$2</f>
        <v>512</v>
      </c>
      <c r="C24" s="27">
        <f t="shared" si="15"/>
        <v>512</v>
      </c>
      <c r="D24" s="27">
        <f>$B5*$C5*$F$2</f>
        <v>32768</v>
      </c>
      <c r="E24" s="49">
        <f>SUM(B24:D24)</f>
        <v>33792</v>
      </c>
      <c r="F24" s="49">
        <f>SUM(B24)+2*SUM(C24)+2*SUM(D24)</f>
        <v>67072</v>
      </c>
    </row>
    <row r="25" spans="1:25">
      <c r="A25" s="6" t="s">
        <v>3</v>
      </c>
      <c r="B25" s="27">
        <f t="shared" si="15"/>
        <v>256</v>
      </c>
      <c r="C25" s="27">
        <f t="shared" si="15"/>
        <v>256</v>
      </c>
      <c r="D25" s="27">
        <f>$B6*$C6*$F$2</f>
        <v>8192</v>
      </c>
      <c r="E25" s="49">
        <f>SUM(B25:D25)</f>
        <v>8704</v>
      </c>
      <c r="F25" s="49">
        <f t="shared" ref="F25:F27" si="16">SUM(B25)+2*SUM(C25)+2*SUM(D25)</f>
        <v>17152</v>
      </c>
    </row>
    <row r="26" spans="1:25">
      <c r="A26" s="6" t="s">
        <v>4</v>
      </c>
      <c r="B26" s="27">
        <f t="shared" si="15"/>
        <v>128</v>
      </c>
      <c r="C26" s="27">
        <f t="shared" si="15"/>
        <v>128</v>
      </c>
      <c r="D26" s="27">
        <f>$B7*$C7*$F$2</f>
        <v>2048</v>
      </c>
      <c r="E26" s="49">
        <f>SUM(B26:D26)</f>
        <v>2304</v>
      </c>
      <c r="F26" s="49">
        <f t="shared" si="16"/>
        <v>4480</v>
      </c>
    </row>
    <row r="27" spans="1:25">
      <c r="A27" s="6" t="s">
        <v>5</v>
      </c>
      <c r="B27" s="27">
        <f t="shared" si="15"/>
        <v>64</v>
      </c>
      <c r="C27" s="27">
        <f t="shared" si="15"/>
        <v>64</v>
      </c>
      <c r="D27" s="27">
        <f>$B8*$C8*$F$2</f>
        <v>512</v>
      </c>
      <c r="E27" s="49">
        <f>SUM(B27:D27)</f>
        <v>640</v>
      </c>
      <c r="F27" s="49">
        <f t="shared" si="16"/>
        <v>1216</v>
      </c>
    </row>
    <row r="29" spans="1:25">
      <c r="A29" s="2" t="s">
        <v>43</v>
      </c>
    </row>
    <row r="30" spans="1:25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37" t="s">
        <v>61</v>
      </c>
      <c r="K30" s="37" t="s">
        <v>61</v>
      </c>
    </row>
    <row r="31" spans="1:25">
      <c r="A31" s="6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41" t="s">
        <v>20</v>
      </c>
      <c r="K31" s="41" t="s">
        <v>57</v>
      </c>
    </row>
    <row r="32" spans="1:25">
      <c r="A32" s="6" t="s">
        <v>2</v>
      </c>
      <c r="B32" s="27">
        <f>(($B5/2)+($C5/2))*$F$2</f>
        <v>512</v>
      </c>
      <c r="C32" s="27">
        <f>(($B5/2)+($C5/2))*$F$2</f>
        <v>512</v>
      </c>
      <c r="D32" s="27">
        <f t="shared" ref="D32:E35" si="17">$B5*$C5*$F$2</f>
        <v>32768</v>
      </c>
      <c r="E32" s="27">
        <f t="shared" si="17"/>
        <v>32768</v>
      </c>
      <c r="F32" s="27">
        <f>(($B5/2/2)+($C5/2/2))*2*$F$2</f>
        <v>512</v>
      </c>
      <c r="G32" s="27">
        <f>(($B5/2/2)+($C5/2/2))*2*$F$2</f>
        <v>512</v>
      </c>
      <c r="H32" s="27">
        <f t="shared" ref="H32:I34" si="18">(($B5/2)*($C5/2))*2*$F$2</f>
        <v>16384</v>
      </c>
      <c r="I32" s="27">
        <f t="shared" si="18"/>
        <v>16384</v>
      </c>
      <c r="J32" s="49">
        <f>SUM(B32:I32)</f>
        <v>100352</v>
      </c>
      <c r="K32" s="49">
        <f>SUM(B32)+2*SUM(C32:D32)+SUM(E32)+SUM(F32)+2*SUM(G32:H32)+SUM(I32)</f>
        <v>150528</v>
      </c>
    </row>
    <row r="33" spans="1:11">
      <c r="A33" s="6" t="s">
        <v>3</v>
      </c>
      <c r="B33" s="27">
        <f t="shared" ref="B33:C35" si="19">(($B6/2)+($C6/2))*$F$2</f>
        <v>256</v>
      </c>
      <c r="C33" s="27">
        <f t="shared" si="19"/>
        <v>256</v>
      </c>
      <c r="D33" s="27">
        <f t="shared" si="17"/>
        <v>8192</v>
      </c>
      <c r="E33" s="27">
        <f t="shared" si="17"/>
        <v>8192</v>
      </c>
      <c r="F33" s="27">
        <f t="shared" ref="F33:G34" si="20">(($B6/2/2)+($C6/2/2))*2*$F$2</f>
        <v>256</v>
      </c>
      <c r="G33" s="27">
        <f t="shared" si="20"/>
        <v>256</v>
      </c>
      <c r="H33" s="27">
        <f t="shared" si="18"/>
        <v>4096</v>
      </c>
      <c r="I33" s="27">
        <f t="shared" si="18"/>
        <v>4096</v>
      </c>
      <c r="J33" s="49">
        <f t="shared" ref="J33:J35" si="21">SUM(B33:I33)</f>
        <v>25600</v>
      </c>
      <c r="K33" s="49">
        <f t="shared" ref="K33:K35" si="22">SUM(B33)+2*SUM(C33:D33)+SUM(E33)+SUM(F33)+2*SUM(G33:H33)+SUM(I33)</f>
        <v>38400</v>
      </c>
    </row>
    <row r="34" spans="1:11">
      <c r="A34" s="6" t="s">
        <v>4</v>
      </c>
      <c r="B34" s="27">
        <f t="shared" si="19"/>
        <v>128</v>
      </c>
      <c r="C34" s="27">
        <f t="shared" si="19"/>
        <v>128</v>
      </c>
      <c r="D34" s="27">
        <f t="shared" si="17"/>
        <v>2048</v>
      </c>
      <c r="E34" s="27">
        <f t="shared" si="17"/>
        <v>2048</v>
      </c>
      <c r="F34" s="27">
        <f t="shared" si="20"/>
        <v>128</v>
      </c>
      <c r="G34" s="27">
        <f t="shared" si="20"/>
        <v>128</v>
      </c>
      <c r="H34" s="27">
        <f t="shared" si="18"/>
        <v>1024</v>
      </c>
      <c r="I34" s="27">
        <f t="shared" si="18"/>
        <v>1024</v>
      </c>
      <c r="J34" s="49">
        <f t="shared" si="21"/>
        <v>6656</v>
      </c>
      <c r="K34" s="49">
        <f t="shared" si="22"/>
        <v>9984</v>
      </c>
    </row>
    <row r="35" spans="1:11">
      <c r="A35" s="6" t="s">
        <v>5</v>
      </c>
      <c r="B35" s="27">
        <f t="shared" si="19"/>
        <v>64</v>
      </c>
      <c r="C35" s="27">
        <f t="shared" si="19"/>
        <v>64</v>
      </c>
      <c r="D35" s="27">
        <f t="shared" si="17"/>
        <v>512</v>
      </c>
      <c r="E35" s="27">
        <f t="shared" si="17"/>
        <v>512</v>
      </c>
      <c r="F35" s="27" t="s">
        <v>38</v>
      </c>
      <c r="G35" s="27" t="s">
        <v>40</v>
      </c>
      <c r="H35" s="27" t="s">
        <v>38</v>
      </c>
      <c r="I35" s="27" t="s">
        <v>38</v>
      </c>
      <c r="J35" s="49">
        <f t="shared" si="21"/>
        <v>1152</v>
      </c>
      <c r="K35" s="49">
        <f t="shared" si="22"/>
        <v>1728</v>
      </c>
    </row>
  </sheetData>
  <mergeCells count="18">
    <mergeCell ref="V13:Y13"/>
    <mergeCell ref="R12:Y12"/>
    <mergeCell ref="V14:Y14"/>
    <mergeCell ref="B12:I12"/>
    <mergeCell ref="J12:Q12"/>
    <mergeCell ref="B13:G13"/>
    <mergeCell ref="H13:I13"/>
    <mergeCell ref="H14:I14"/>
    <mergeCell ref="P14:Q14"/>
    <mergeCell ref="N14:O14"/>
    <mergeCell ref="B22:D22"/>
    <mergeCell ref="J13:O13"/>
    <mergeCell ref="J14:M14"/>
    <mergeCell ref="R13:U13"/>
    <mergeCell ref="R14:U14"/>
    <mergeCell ref="P13:Q13"/>
    <mergeCell ref="B14:E14"/>
    <mergeCell ref="F14:G14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85" zoomScaleNormal="85" zoomScalePageLayoutView="85" workbookViewId="0">
      <selection activeCell="F50" sqref="F50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31">
      <c r="A1" s="3"/>
      <c r="B1" s="3"/>
    </row>
    <row r="2" spans="1:31">
      <c r="A2" s="13" t="s">
        <v>6</v>
      </c>
      <c r="B2" s="13" t="s">
        <v>7</v>
      </c>
      <c r="D2" s="9" t="s">
        <v>27</v>
      </c>
      <c r="F2" s="9">
        <v>8</v>
      </c>
      <c r="H2" s="1" t="s">
        <v>70</v>
      </c>
      <c r="K2" s="1">
        <v>8</v>
      </c>
    </row>
    <row r="3" spans="1:31">
      <c r="H3" s="1" t="s">
        <v>69</v>
      </c>
      <c r="K3" s="1">
        <v>4</v>
      </c>
    </row>
    <row r="4" spans="1:31">
      <c r="A4" s="3" t="s">
        <v>1</v>
      </c>
      <c r="B4" s="3" t="s">
        <v>8</v>
      </c>
      <c r="C4" s="3" t="s">
        <v>9</v>
      </c>
    </row>
    <row r="5" spans="1:31">
      <c r="A5" s="3" t="s">
        <v>2</v>
      </c>
      <c r="B5" s="3">
        <v>64</v>
      </c>
      <c r="C5" s="3">
        <v>64</v>
      </c>
    </row>
    <row r="6" spans="1:31">
      <c r="A6" s="3" t="s">
        <v>3</v>
      </c>
      <c r="B6" s="3">
        <v>32</v>
      </c>
      <c r="C6" s="3">
        <v>32</v>
      </c>
    </row>
    <row r="7" spans="1:31">
      <c r="A7" s="3" t="s">
        <v>4</v>
      </c>
      <c r="B7" s="3">
        <v>16</v>
      </c>
      <c r="C7" s="3">
        <v>16</v>
      </c>
    </row>
    <row r="8" spans="1:31">
      <c r="A8" s="3" t="s">
        <v>5</v>
      </c>
      <c r="B8" s="3">
        <v>8</v>
      </c>
      <c r="C8" s="3">
        <v>8</v>
      </c>
    </row>
    <row r="11" spans="1:31">
      <c r="A11" s="2" t="s">
        <v>0</v>
      </c>
    </row>
    <row r="12" spans="1:31">
      <c r="A12" s="11"/>
      <c r="B12" s="22" t="s">
        <v>17</v>
      </c>
      <c r="C12" s="44"/>
      <c r="D12" s="44"/>
      <c r="E12" s="44"/>
      <c r="F12" s="44"/>
      <c r="G12" s="44"/>
      <c r="H12" s="23"/>
      <c r="I12" s="23"/>
      <c r="J12" s="23"/>
      <c r="K12" s="23"/>
      <c r="L12" s="33"/>
      <c r="M12" s="22" t="s">
        <v>18</v>
      </c>
      <c r="N12" s="23"/>
      <c r="O12" s="23"/>
      <c r="P12" s="23"/>
      <c r="Q12" s="23"/>
      <c r="R12" s="23"/>
      <c r="S12" s="23"/>
      <c r="T12" s="23"/>
      <c r="U12" s="23"/>
      <c r="V12" s="23"/>
      <c r="W12" s="33"/>
      <c r="X12" s="34" t="s">
        <v>14</v>
      </c>
      <c r="Y12" s="35"/>
      <c r="Z12" s="35"/>
      <c r="AA12" s="35"/>
      <c r="AB12" s="35"/>
      <c r="AC12" s="35"/>
      <c r="AD12" s="35"/>
      <c r="AE12" s="36"/>
    </row>
    <row r="13" spans="1:31">
      <c r="A13" s="11"/>
      <c r="B13" s="37" t="s">
        <v>22</v>
      </c>
      <c r="C13" s="11"/>
      <c r="D13" s="11"/>
      <c r="E13" s="37"/>
      <c r="F13" s="37"/>
      <c r="G13" s="37"/>
      <c r="H13" s="37"/>
      <c r="I13" s="37"/>
      <c r="J13" s="37"/>
      <c r="K13" s="37" t="s">
        <v>21</v>
      </c>
      <c r="L13" s="37"/>
      <c r="M13" s="37" t="s">
        <v>22</v>
      </c>
      <c r="N13" s="37"/>
      <c r="O13" s="37"/>
      <c r="P13" s="37"/>
      <c r="Q13" s="37"/>
      <c r="R13" s="37"/>
      <c r="S13" s="37"/>
      <c r="T13" s="37"/>
      <c r="U13" s="37"/>
      <c r="V13" s="37" t="s">
        <v>21</v>
      </c>
      <c r="W13" s="37"/>
      <c r="X13" s="34" t="s">
        <v>22</v>
      </c>
      <c r="Y13" s="35"/>
      <c r="Z13" s="35"/>
      <c r="AA13" s="36"/>
      <c r="AB13" s="34" t="s">
        <v>21</v>
      </c>
      <c r="AC13" s="35"/>
      <c r="AD13" s="35"/>
      <c r="AE13" s="36"/>
    </row>
    <row r="14" spans="1:31">
      <c r="A14" s="4"/>
      <c r="B14" s="39" t="s">
        <v>67</v>
      </c>
      <c r="C14" s="45"/>
      <c r="D14" s="45"/>
      <c r="E14" s="38" t="s">
        <v>51</v>
      </c>
      <c r="F14" s="39"/>
      <c r="G14" s="39"/>
      <c r="H14" s="40"/>
      <c r="I14" s="38" t="s">
        <v>10</v>
      </c>
      <c r="J14" s="40"/>
      <c r="K14" s="41" t="s">
        <v>52</v>
      </c>
      <c r="L14" s="42"/>
      <c r="M14" s="39" t="s">
        <v>67</v>
      </c>
      <c r="N14" s="39"/>
      <c r="O14" s="39"/>
      <c r="P14" s="38" t="s">
        <v>51</v>
      </c>
      <c r="Q14" s="39"/>
      <c r="R14" s="39"/>
      <c r="S14" s="40"/>
      <c r="T14" s="41" t="s">
        <v>10</v>
      </c>
      <c r="U14" s="42"/>
      <c r="V14" s="41" t="s">
        <v>52</v>
      </c>
      <c r="W14" s="42"/>
      <c r="X14" s="41"/>
      <c r="Y14" s="43"/>
      <c r="Z14" s="43"/>
      <c r="AA14" s="42"/>
      <c r="AB14" s="41"/>
      <c r="AC14" s="43"/>
      <c r="AD14" s="43"/>
      <c r="AE14" s="42"/>
    </row>
    <row r="15" spans="1:31">
      <c r="A15" s="60" t="s">
        <v>1</v>
      </c>
      <c r="B15" s="60" t="s">
        <v>13</v>
      </c>
      <c r="C15" s="60" t="s">
        <v>66</v>
      </c>
      <c r="D15" s="60" t="s">
        <v>74</v>
      </c>
      <c r="E15" s="59" t="s">
        <v>13</v>
      </c>
      <c r="F15" s="59" t="s">
        <v>12</v>
      </c>
      <c r="G15" s="59" t="s">
        <v>11</v>
      </c>
      <c r="H15" s="59" t="s">
        <v>45</v>
      </c>
      <c r="I15" s="59" t="s">
        <v>13</v>
      </c>
      <c r="J15" s="59" t="s">
        <v>11</v>
      </c>
      <c r="K15" s="59" t="s">
        <v>13</v>
      </c>
      <c r="L15" s="59" t="s">
        <v>19</v>
      </c>
      <c r="M15" s="59" t="s">
        <v>13</v>
      </c>
      <c r="N15" s="59" t="s">
        <v>66</v>
      </c>
      <c r="O15" s="59" t="s">
        <v>75</v>
      </c>
      <c r="P15" s="59" t="s">
        <v>13</v>
      </c>
      <c r="Q15" s="59" t="s">
        <v>12</v>
      </c>
      <c r="R15" s="59" t="s">
        <v>11</v>
      </c>
      <c r="S15" s="59" t="s">
        <v>45</v>
      </c>
      <c r="T15" s="59" t="s">
        <v>13</v>
      </c>
      <c r="U15" s="59" t="s">
        <v>11</v>
      </c>
      <c r="V15" s="59" t="s">
        <v>13</v>
      </c>
      <c r="W15" s="59" t="s">
        <v>19</v>
      </c>
      <c r="X15" s="59" t="s">
        <v>41</v>
      </c>
      <c r="Y15" s="59" t="s">
        <v>11</v>
      </c>
      <c r="Z15" s="59" t="s">
        <v>45</v>
      </c>
      <c r="AA15" s="59" t="s">
        <v>19</v>
      </c>
      <c r="AB15" s="59" t="s">
        <v>41</v>
      </c>
      <c r="AC15" s="59" t="s">
        <v>11</v>
      </c>
      <c r="AD15" s="59" t="s">
        <v>45</v>
      </c>
      <c r="AE15" s="59" t="s">
        <v>19</v>
      </c>
    </row>
    <row r="16" spans="1:31">
      <c r="A16" s="59" t="s">
        <v>2</v>
      </c>
      <c r="B16" s="61">
        <f>7*$B5*($C5+7)+7*$B5*$C5</f>
        <v>60480</v>
      </c>
      <c r="C16" s="61">
        <f>6*$B5*($C5+7)+6*$B5*$C5</f>
        <v>51840</v>
      </c>
      <c r="D16" s="61">
        <f>$B5*($C5+7)+$B5*$C5</f>
        <v>8640</v>
      </c>
      <c r="E16" s="61">
        <f>4*($B5-1)</f>
        <v>252</v>
      </c>
      <c r="F16" s="61">
        <v>3</v>
      </c>
      <c r="G16" s="61">
        <f>2*$B5+3</f>
        <v>131</v>
      </c>
      <c r="H16" s="61">
        <v>1</v>
      </c>
      <c r="I16" s="61">
        <f>B5*C5</f>
        <v>4096</v>
      </c>
      <c r="J16" s="61">
        <f>B5*C5</f>
        <v>4096</v>
      </c>
      <c r="K16" s="61">
        <f>$B5*$C5</f>
        <v>4096</v>
      </c>
      <c r="L16" s="61">
        <f>$B5*$C5</f>
        <v>4096</v>
      </c>
      <c r="M16" s="61">
        <f>3*($B5/2)*(($C5/2)+3)+3*($B5/2)*($C5/2)</f>
        <v>6432</v>
      </c>
      <c r="N16" s="61">
        <f>4*($B5/2)*(($C5/2)+3)+4*($B5/2)*($C5/2)</f>
        <v>8576</v>
      </c>
      <c r="O16" s="61">
        <f>($B5/2)*(($C5/2)+3)+($B5/2)*($C5/2)</f>
        <v>2144</v>
      </c>
      <c r="P16" s="61">
        <f>(4*($B5/2)-4)*2</f>
        <v>248</v>
      </c>
      <c r="Q16" s="61">
        <f>3*2</f>
        <v>6</v>
      </c>
      <c r="R16" s="61">
        <f>(2*($B5/2)+3)*2</f>
        <v>134</v>
      </c>
      <c r="S16" s="61">
        <f>1*2</f>
        <v>2</v>
      </c>
      <c r="T16" s="61">
        <f t="shared" ref="T16:U18" si="0">(($B5/2)*($C5/2))*2</f>
        <v>2048</v>
      </c>
      <c r="U16" s="61">
        <f t="shared" si="0"/>
        <v>2048</v>
      </c>
      <c r="V16" s="61">
        <f>($B5/2)*($C5/2)*2</f>
        <v>2048</v>
      </c>
      <c r="W16" s="61">
        <f>($B5/2)*($C5/2)*2</f>
        <v>2048</v>
      </c>
      <c r="X16" s="61">
        <f>SUM(B16:B16,E16,F16,I16)+SUM(M16:M16,P16,Q16,T16)</f>
        <v>73565</v>
      </c>
      <c r="Y16" s="61">
        <f>SUM(C16,G16,J16)+SUM(N16,R16,U16)</f>
        <v>66825</v>
      </c>
      <c r="Z16" s="61">
        <f>SUM(H16,S16)</f>
        <v>3</v>
      </c>
      <c r="AA16" s="61">
        <f>SUM(D16)+SUM(O16)</f>
        <v>10784</v>
      </c>
      <c r="AB16" s="61">
        <f>2*SUM(B16:B16,E16,F16,I16)+SUM(K16)+2*SUM(M16:M16,P16,Q16,T16)+SUM(V16)</f>
        <v>153274</v>
      </c>
      <c r="AC16" s="61">
        <f>2*SUM(C16,G16,J16)+2*SUM(N16,R16,U16)</f>
        <v>133650</v>
      </c>
      <c r="AD16" s="61">
        <f>2*SUM(H16,S16)</f>
        <v>6</v>
      </c>
      <c r="AE16" s="61">
        <f>2*(SUM(D16)+SUM(O16))+SUM(L16,W16)</f>
        <v>27712</v>
      </c>
    </row>
    <row r="17" spans="1:31">
      <c r="A17" s="59" t="s">
        <v>3</v>
      </c>
      <c r="B17" s="61">
        <f t="shared" ref="B17:B19" si="1">7*$B6*($C6+7)+7*$B6*$C6</f>
        <v>15904</v>
      </c>
      <c r="C17" s="61">
        <f t="shared" ref="C17:C19" si="2">6*$B6*($C6+7)+6*$B6*$C6</f>
        <v>13632</v>
      </c>
      <c r="D17" s="61">
        <f t="shared" ref="D17:D19" si="3">$B6*($C6+7)+$B6*$C6</f>
        <v>2272</v>
      </c>
      <c r="E17" s="61">
        <f t="shared" ref="E17:E19" si="4">4*($B6-1)</f>
        <v>124</v>
      </c>
      <c r="F17" s="61">
        <v>3</v>
      </c>
      <c r="G17" s="61">
        <f t="shared" ref="G17:G19" si="5">2*$B6+3</f>
        <v>67</v>
      </c>
      <c r="H17" s="61">
        <v>1</v>
      </c>
      <c r="I17" s="61">
        <f>B6*C6</f>
        <v>1024</v>
      </c>
      <c r="J17" s="61">
        <f>B6*C6</f>
        <v>1024</v>
      </c>
      <c r="K17" s="61">
        <f t="shared" ref="K17:L19" si="6">$B6*$C6</f>
        <v>1024</v>
      </c>
      <c r="L17" s="61">
        <f t="shared" si="6"/>
        <v>1024</v>
      </c>
      <c r="M17" s="61">
        <f t="shared" ref="M17:M19" si="7">3*($B6/2)*(($C6/2)+3)+3*($B6/2)*($C6/2)</f>
        <v>1680</v>
      </c>
      <c r="N17" s="61">
        <f t="shared" ref="N17:N19" si="8">4*($B6/2)*(($C6/2)+3)+4*($B6/2)*($C6/2)</f>
        <v>2240</v>
      </c>
      <c r="O17" s="61">
        <f t="shared" ref="O17:O19" si="9">($B6/2)*(($C6/2)+3)+($B6/2)*($C6/2)</f>
        <v>560</v>
      </c>
      <c r="P17" s="61">
        <f t="shared" ref="P17:P18" si="10">(4*($B6/2)-4)*2</f>
        <v>120</v>
      </c>
      <c r="Q17" s="61">
        <f t="shared" ref="Q17:Q18" si="11">3*2</f>
        <v>6</v>
      </c>
      <c r="R17" s="61">
        <f t="shared" ref="R17:R18" si="12">(2*($B6/2)+3)*2</f>
        <v>70</v>
      </c>
      <c r="S17" s="61">
        <f t="shared" ref="S17:S18" si="13">1*2</f>
        <v>2</v>
      </c>
      <c r="T17" s="61">
        <f t="shared" si="0"/>
        <v>512</v>
      </c>
      <c r="U17" s="61">
        <f t="shared" si="0"/>
        <v>512</v>
      </c>
      <c r="V17" s="61">
        <f t="shared" ref="V17:W18" si="14">($B6/2)*($C6/2)*2</f>
        <v>512</v>
      </c>
      <c r="W17" s="61">
        <f t="shared" si="14"/>
        <v>512</v>
      </c>
      <c r="X17" s="61">
        <f>SUM(B17:B17,E17,F17,I17)+SUM(M17:M17,P17,Q17,T17)</f>
        <v>19373</v>
      </c>
      <c r="Y17" s="61">
        <f>SUM(C17,G17,J17)+SUM(N17,R17,U17)</f>
        <v>17545</v>
      </c>
      <c r="Z17" s="61">
        <f>SUM(H17,S17)</f>
        <v>3</v>
      </c>
      <c r="AA17" s="61">
        <f t="shared" ref="AA17:AA19" si="15">SUM(D17)+SUM(O17)</f>
        <v>2832</v>
      </c>
      <c r="AB17" s="61">
        <f>2*SUM(B17:B17,E17,F17,I17)+SUM(K17)+2*SUM(M17:M17,P17,Q17,T17)+SUM(V17)</f>
        <v>40282</v>
      </c>
      <c r="AC17" s="61">
        <f>2*SUM(C17,G17,J17)+2*SUM(N17,R17,U17)</f>
        <v>35090</v>
      </c>
      <c r="AD17" s="61">
        <f>2*SUM(H17,S17)</f>
        <v>6</v>
      </c>
      <c r="AE17" s="61">
        <f t="shared" ref="AE17:AE19" si="16">2*(SUM(D17)+SUM(O17))+SUM(L17,W17)</f>
        <v>7200</v>
      </c>
    </row>
    <row r="18" spans="1:31">
      <c r="A18" s="59" t="s">
        <v>4</v>
      </c>
      <c r="B18" s="61">
        <f t="shared" si="1"/>
        <v>4368</v>
      </c>
      <c r="C18" s="61">
        <f t="shared" si="2"/>
        <v>3744</v>
      </c>
      <c r="D18" s="61">
        <f t="shared" si="3"/>
        <v>624</v>
      </c>
      <c r="E18" s="61">
        <f t="shared" si="4"/>
        <v>60</v>
      </c>
      <c r="F18" s="61">
        <v>3</v>
      </c>
      <c r="G18" s="61">
        <f t="shared" si="5"/>
        <v>35</v>
      </c>
      <c r="H18" s="61">
        <v>1</v>
      </c>
      <c r="I18" s="61">
        <f>B7*C7</f>
        <v>256</v>
      </c>
      <c r="J18" s="61">
        <f>B7*C7</f>
        <v>256</v>
      </c>
      <c r="K18" s="61">
        <f t="shared" si="6"/>
        <v>256</v>
      </c>
      <c r="L18" s="61">
        <f t="shared" si="6"/>
        <v>256</v>
      </c>
      <c r="M18" s="61">
        <f t="shared" si="7"/>
        <v>456</v>
      </c>
      <c r="N18" s="61">
        <f t="shared" si="8"/>
        <v>608</v>
      </c>
      <c r="O18" s="61">
        <f t="shared" si="9"/>
        <v>152</v>
      </c>
      <c r="P18" s="61">
        <f t="shared" si="10"/>
        <v>56</v>
      </c>
      <c r="Q18" s="61">
        <f t="shared" si="11"/>
        <v>6</v>
      </c>
      <c r="R18" s="61">
        <f t="shared" si="12"/>
        <v>38</v>
      </c>
      <c r="S18" s="61">
        <f t="shared" si="13"/>
        <v>2</v>
      </c>
      <c r="T18" s="61">
        <f t="shared" si="0"/>
        <v>128</v>
      </c>
      <c r="U18" s="61">
        <f t="shared" si="0"/>
        <v>128</v>
      </c>
      <c r="V18" s="61">
        <f t="shared" si="14"/>
        <v>128</v>
      </c>
      <c r="W18" s="61">
        <f t="shared" si="14"/>
        <v>128</v>
      </c>
      <c r="X18" s="61">
        <f>SUM(B18:B18,E18,F18,I18)+SUM(M18:M18,P18,Q18,T18)</f>
        <v>5333</v>
      </c>
      <c r="Y18" s="61">
        <f>SUM(C18,G18,J18)+SUM(N18,R18,U18)</f>
        <v>4809</v>
      </c>
      <c r="Z18" s="61">
        <f>SUM(H18,S18)</f>
        <v>3</v>
      </c>
      <c r="AA18" s="61">
        <f t="shared" si="15"/>
        <v>776</v>
      </c>
      <c r="AB18" s="61">
        <f>2*SUM(B18:B18,E18,F18,I18)+SUM(K18)+2*SUM(M18:M18,P18,Q18,T18)+SUM(V18)</f>
        <v>11050</v>
      </c>
      <c r="AC18" s="61">
        <f>2*SUM(C18,G18,J18)+2*SUM(N18,R18,U18)</f>
        <v>9618</v>
      </c>
      <c r="AD18" s="61">
        <f>2*SUM(H18,S18)</f>
        <v>6</v>
      </c>
      <c r="AE18" s="61">
        <f t="shared" si="16"/>
        <v>1936</v>
      </c>
    </row>
    <row r="19" spans="1:31">
      <c r="A19" s="59" t="s">
        <v>5</v>
      </c>
      <c r="B19" s="61">
        <f t="shared" si="1"/>
        <v>1288</v>
      </c>
      <c r="C19" s="61">
        <f t="shared" si="2"/>
        <v>1104</v>
      </c>
      <c r="D19" s="61">
        <f t="shared" si="3"/>
        <v>184</v>
      </c>
      <c r="E19" s="61">
        <f t="shared" si="4"/>
        <v>28</v>
      </c>
      <c r="F19" s="61">
        <v>3</v>
      </c>
      <c r="G19" s="61">
        <f t="shared" si="5"/>
        <v>19</v>
      </c>
      <c r="H19" s="61">
        <v>1</v>
      </c>
      <c r="I19" s="61">
        <f>B8*C8</f>
        <v>64</v>
      </c>
      <c r="J19" s="61">
        <f>B8*C8</f>
        <v>64</v>
      </c>
      <c r="K19" s="61">
        <f t="shared" si="6"/>
        <v>64</v>
      </c>
      <c r="L19" s="61">
        <f t="shared" si="6"/>
        <v>64</v>
      </c>
      <c r="M19" s="61">
        <f t="shared" si="7"/>
        <v>132</v>
      </c>
      <c r="N19" s="61">
        <f t="shared" si="8"/>
        <v>176</v>
      </c>
      <c r="O19" s="61">
        <f t="shared" si="9"/>
        <v>44</v>
      </c>
      <c r="P19" s="61" t="s">
        <v>38</v>
      </c>
      <c r="Q19" s="61" t="s">
        <v>38</v>
      </c>
      <c r="R19" s="61" t="s">
        <v>38</v>
      </c>
      <c r="S19" s="61" t="s">
        <v>38</v>
      </c>
      <c r="T19" s="61" t="s">
        <v>38</v>
      </c>
      <c r="U19" s="61" t="s">
        <v>38</v>
      </c>
      <c r="V19" s="61" t="s">
        <v>38</v>
      </c>
      <c r="W19" s="61" t="s">
        <v>38</v>
      </c>
      <c r="X19" s="61">
        <f>SUM(B19:B19,E19,F19,I19)+SUM(M19:M19,P19,Q19,T19)</f>
        <v>1515</v>
      </c>
      <c r="Y19" s="61">
        <f>SUM(C19,G19,J19)+SUM(N19,R19,U19)</f>
        <v>1363</v>
      </c>
      <c r="Z19" s="61">
        <f>SUM(H19,S19)</f>
        <v>1</v>
      </c>
      <c r="AA19" s="61">
        <f t="shared" si="15"/>
        <v>228</v>
      </c>
      <c r="AB19" s="61">
        <f>2*SUM(B19:B19,E19,F19,I19)+SUM(K19)+2*SUM(M19:M19,P19,Q19,T19)+SUM(V19)</f>
        <v>3094</v>
      </c>
      <c r="AC19" s="61">
        <f>2*SUM(C19,G19,J19)+2*SUM(N19,R19,U19)</f>
        <v>2726</v>
      </c>
      <c r="AD19" s="61">
        <f>2*SUM(H19,S19)</f>
        <v>2</v>
      </c>
      <c r="AE19" s="61">
        <f t="shared" si="16"/>
        <v>520</v>
      </c>
    </row>
    <row r="21" spans="1:31">
      <c r="A21" s="2" t="s">
        <v>28</v>
      </c>
    </row>
    <row r="22" spans="1:31">
      <c r="A22" s="10"/>
      <c r="B22" s="46" t="s">
        <v>17</v>
      </c>
      <c r="C22" s="47"/>
      <c r="D22" s="47"/>
      <c r="E22" s="48"/>
      <c r="F22" s="37" t="s">
        <v>14</v>
      </c>
      <c r="G22" s="37" t="s">
        <v>14</v>
      </c>
    </row>
    <row r="23" spans="1:31">
      <c r="A23" s="59" t="s">
        <v>1</v>
      </c>
      <c r="B23" s="7" t="s">
        <v>53</v>
      </c>
      <c r="C23" s="7" t="s">
        <v>54</v>
      </c>
      <c r="D23" s="7" t="s">
        <v>84</v>
      </c>
      <c r="E23" s="7" t="s">
        <v>50</v>
      </c>
      <c r="F23" s="41" t="s">
        <v>20</v>
      </c>
      <c r="G23" s="41" t="s">
        <v>21</v>
      </c>
    </row>
    <row r="24" spans="1:31">
      <c r="A24" s="59" t="s">
        <v>2</v>
      </c>
      <c r="B24" s="61">
        <f t="shared" ref="B24:C27" si="17">(($B5/2)+($C5/2))*$F$2</f>
        <v>512</v>
      </c>
      <c r="C24" s="61">
        <f t="shared" si="17"/>
        <v>512</v>
      </c>
      <c r="D24" s="61">
        <f>$B5*($C5+7)*$F$2</f>
        <v>36352</v>
      </c>
      <c r="E24" s="61">
        <f>($B5+$K$2-1)*($C5+$K$2-1)*$F$2</f>
        <v>40328</v>
      </c>
      <c r="F24" s="49">
        <f>SUM(B24:E24)</f>
        <v>77704</v>
      </c>
      <c r="G24" s="49">
        <f>SUM(B24)+SUM(D24)+2*SUM(C24)+2*SUM(E24)</f>
        <v>118544</v>
      </c>
    </row>
    <row r="25" spans="1:31">
      <c r="A25" s="59" t="s">
        <v>3</v>
      </c>
      <c r="B25" s="61">
        <f t="shared" si="17"/>
        <v>256</v>
      </c>
      <c r="C25" s="61">
        <f t="shared" si="17"/>
        <v>256</v>
      </c>
      <c r="D25" s="61">
        <f t="shared" ref="D25:D27" si="18">$B6*($C6+7)*$F$2</f>
        <v>9984</v>
      </c>
      <c r="E25" s="61">
        <f t="shared" ref="E25:E27" si="19">($B6+$K$2-1)*($C6+$K$2-1)*$F$2</f>
        <v>12168</v>
      </c>
      <c r="F25" s="49">
        <f>SUM(B25:E25)</f>
        <v>22664</v>
      </c>
      <c r="G25" s="49">
        <f t="shared" ref="G25:G27" si="20">SUM(B25)+SUM(D25)+2*SUM(C25)+2*SUM(E25)</f>
        <v>35088</v>
      </c>
    </row>
    <row r="26" spans="1:31">
      <c r="A26" s="59" t="s">
        <v>4</v>
      </c>
      <c r="B26" s="61">
        <f t="shared" si="17"/>
        <v>128</v>
      </c>
      <c r="C26" s="61">
        <f t="shared" si="17"/>
        <v>128</v>
      </c>
      <c r="D26" s="61">
        <f t="shared" si="18"/>
        <v>2944</v>
      </c>
      <c r="E26" s="61">
        <f t="shared" si="19"/>
        <v>4232</v>
      </c>
      <c r="F26" s="49">
        <f>SUM(B26:E26)</f>
        <v>7432</v>
      </c>
      <c r="G26" s="49">
        <f t="shared" si="20"/>
        <v>11792</v>
      </c>
    </row>
    <row r="27" spans="1:31">
      <c r="A27" s="59" t="s">
        <v>5</v>
      </c>
      <c r="B27" s="61">
        <f t="shared" si="17"/>
        <v>64</v>
      </c>
      <c r="C27" s="61">
        <f t="shared" si="17"/>
        <v>64</v>
      </c>
      <c r="D27" s="61">
        <f t="shared" si="18"/>
        <v>960</v>
      </c>
      <c r="E27" s="61">
        <f t="shared" si="19"/>
        <v>1800</v>
      </c>
      <c r="F27" s="49">
        <f>SUM(B27:E27)</f>
        <v>2888</v>
      </c>
      <c r="G27" s="49">
        <f t="shared" si="20"/>
        <v>4752</v>
      </c>
    </row>
    <row r="29" spans="1:31">
      <c r="A29" s="2" t="s">
        <v>43</v>
      </c>
    </row>
    <row r="30" spans="1:31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75" t="s">
        <v>14</v>
      </c>
      <c r="K30" s="75"/>
      <c r="L30" s="75" t="s">
        <v>14</v>
      </c>
      <c r="M30" s="75"/>
    </row>
    <row r="31" spans="1:31">
      <c r="A31" s="59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69" t="s">
        <v>20</v>
      </c>
      <c r="K31" s="71"/>
      <c r="L31" s="69" t="s">
        <v>21</v>
      </c>
      <c r="M31" s="71"/>
    </row>
    <row r="32" spans="1:31">
      <c r="A32" s="59" t="s">
        <v>2</v>
      </c>
      <c r="B32" s="61">
        <f>(($B5/2)+($C5/2))*$F$2</f>
        <v>512</v>
      </c>
      <c r="C32" s="61">
        <f>(($B5/2)+($C5/2))*$F$2</f>
        <v>512</v>
      </c>
      <c r="D32" s="61">
        <f>($B5+$K$2-1)*($C5+$K$2-1)*$F$2</f>
        <v>40328</v>
      </c>
      <c r="E32" s="61">
        <f t="shared" ref="E32:E35" si="21">$B5*$C5*$F$2</f>
        <v>32768</v>
      </c>
      <c r="F32" s="61">
        <f>(($B5/2/2)+($C5/2/2))*2*$F$2</f>
        <v>512</v>
      </c>
      <c r="G32" s="61">
        <f>(($B5/2/2)+($C5/2/2))*2*$F$2</f>
        <v>512</v>
      </c>
      <c r="H32" s="61">
        <f>(($B5/2+$K$3-1)*($C5/2+$K$3-1))*2*$F$2</f>
        <v>19600</v>
      </c>
      <c r="I32" s="61">
        <f t="shared" ref="I32:I35" si="22">(($B5/2)*($C5/2))*2*$F$2</f>
        <v>16384</v>
      </c>
      <c r="J32" s="87">
        <f>SUM(B32:I32)</f>
        <v>111128</v>
      </c>
      <c r="K32" s="87"/>
      <c r="L32" s="87">
        <f>SUM(B32)+2*SUM(C32:D32)+SUM(E32)+SUM(F32)+2*SUM(G32:H32)+SUM(I32)</f>
        <v>172080</v>
      </c>
      <c r="M32" s="87"/>
    </row>
    <row r="33" spans="1:13">
      <c r="A33" s="59" t="s">
        <v>3</v>
      </c>
      <c r="B33" s="61">
        <f t="shared" ref="B33:C35" si="23">(($B6/2)+($C6/2))*$F$2</f>
        <v>256</v>
      </c>
      <c r="C33" s="61">
        <f t="shared" si="23"/>
        <v>256</v>
      </c>
      <c r="D33" s="61">
        <f t="shared" ref="D33:D35" si="24">($B6+$K$2-1)*($C6+$K$2-1)*$F$2</f>
        <v>12168</v>
      </c>
      <c r="E33" s="61">
        <f t="shared" si="21"/>
        <v>8192</v>
      </c>
      <c r="F33" s="61">
        <f t="shared" ref="F33:G34" si="25">(($B6/2/2)+($C6/2/2))*2*$F$2</f>
        <v>256</v>
      </c>
      <c r="G33" s="61">
        <f t="shared" si="25"/>
        <v>256</v>
      </c>
      <c r="H33" s="61">
        <f t="shared" ref="H33:H34" si="26">(($B6/2+$K$3-1)*($C6/2+$K$3-1))*2*$F$2</f>
        <v>5776</v>
      </c>
      <c r="I33" s="61">
        <f t="shared" si="22"/>
        <v>4096</v>
      </c>
      <c r="J33" s="87">
        <f t="shared" ref="J33:J35" si="27">SUM(B33:I33)</f>
        <v>31256</v>
      </c>
      <c r="K33" s="87"/>
      <c r="L33" s="87">
        <f t="shared" ref="L33:L35" si="28">SUM(B33)+2*SUM(C33:D33)+SUM(E33)+SUM(F33)+2*SUM(G33:H33)+SUM(I33)</f>
        <v>49712</v>
      </c>
      <c r="M33" s="87"/>
    </row>
    <row r="34" spans="1:13">
      <c r="A34" s="59" t="s">
        <v>4</v>
      </c>
      <c r="B34" s="61">
        <f t="shared" si="23"/>
        <v>128</v>
      </c>
      <c r="C34" s="61">
        <f t="shared" si="23"/>
        <v>128</v>
      </c>
      <c r="D34" s="61">
        <f t="shared" si="24"/>
        <v>4232</v>
      </c>
      <c r="E34" s="61">
        <f t="shared" si="21"/>
        <v>2048</v>
      </c>
      <c r="F34" s="61">
        <f t="shared" si="25"/>
        <v>128</v>
      </c>
      <c r="G34" s="61">
        <f t="shared" si="25"/>
        <v>128</v>
      </c>
      <c r="H34" s="61">
        <f t="shared" si="26"/>
        <v>1936</v>
      </c>
      <c r="I34" s="61">
        <f t="shared" si="22"/>
        <v>1024</v>
      </c>
      <c r="J34" s="87">
        <f t="shared" si="27"/>
        <v>9752</v>
      </c>
      <c r="K34" s="87"/>
      <c r="L34" s="87">
        <f t="shared" si="28"/>
        <v>16176</v>
      </c>
      <c r="M34" s="87"/>
    </row>
    <row r="35" spans="1:13">
      <c r="A35" s="59" t="s">
        <v>5</v>
      </c>
      <c r="B35" s="61">
        <f t="shared" si="23"/>
        <v>64</v>
      </c>
      <c r="C35" s="61">
        <f t="shared" si="23"/>
        <v>64</v>
      </c>
      <c r="D35" s="61">
        <f t="shared" si="24"/>
        <v>1800</v>
      </c>
      <c r="E35" s="61">
        <f t="shared" si="21"/>
        <v>512</v>
      </c>
      <c r="F35" s="61" t="s">
        <v>38</v>
      </c>
      <c r="G35" s="61" t="s">
        <v>38</v>
      </c>
      <c r="H35" s="61" t="s">
        <v>38</v>
      </c>
      <c r="I35" s="61">
        <f t="shared" si="22"/>
        <v>256</v>
      </c>
      <c r="J35" s="87">
        <f t="shared" si="27"/>
        <v>2696</v>
      </c>
      <c r="K35" s="87"/>
      <c r="L35" s="87">
        <f t="shared" si="28"/>
        <v>4560</v>
      </c>
      <c r="M35" s="87"/>
    </row>
  </sheetData>
  <mergeCells count="12">
    <mergeCell ref="J33:K33"/>
    <mergeCell ref="L33:M33"/>
    <mergeCell ref="J34:K34"/>
    <mergeCell ref="L34:M34"/>
    <mergeCell ref="J35:K35"/>
    <mergeCell ref="L35:M35"/>
    <mergeCell ref="J30:K30"/>
    <mergeCell ref="L30:M30"/>
    <mergeCell ref="J31:K31"/>
    <mergeCell ref="L31:M31"/>
    <mergeCell ref="J32:K32"/>
    <mergeCell ref="L32:M32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85" zoomScaleNormal="85" zoomScalePageLayoutView="85" workbookViewId="0">
      <selection activeCell="H26" sqref="H26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31">
      <c r="A1" s="3"/>
      <c r="B1" s="3"/>
    </row>
    <row r="2" spans="1:31">
      <c r="A2" s="13" t="s">
        <v>6</v>
      </c>
      <c r="B2" s="13" t="s">
        <v>7</v>
      </c>
      <c r="D2" s="9" t="s">
        <v>27</v>
      </c>
      <c r="F2" s="9">
        <v>8</v>
      </c>
      <c r="H2" s="1" t="s">
        <v>70</v>
      </c>
      <c r="K2" s="1">
        <v>8</v>
      </c>
    </row>
    <row r="3" spans="1:31">
      <c r="H3" s="1" t="s">
        <v>69</v>
      </c>
      <c r="K3" s="1">
        <v>4</v>
      </c>
    </row>
    <row r="4" spans="1:31">
      <c r="A4" s="3" t="s">
        <v>1</v>
      </c>
      <c r="B4" s="3" t="s">
        <v>8</v>
      </c>
      <c r="C4" s="3" t="s">
        <v>9</v>
      </c>
    </row>
    <row r="5" spans="1:31">
      <c r="A5" s="3" t="s">
        <v>2</v>
      </c>
      <c r="B5" s="3">
        <v>64</v>
      </c>
      <c r="C5" s="3">
        <v>64</v>
      </c>
    </row>
    <row r="6" spans="1:31">
      <c r="A6" s="3" t="s">
        <v>3</v>
      </c>
      <c r="B6" s="3">
        <v>32</v>
      </c>
      <c r="C6" s="3">
        <v>32</v>
      </c>
    </row>
    <row r="7" spans="1:31">
      <c r="A7" s="3" t="s">
        <v>4</v>
      </c>
      <c r="B7" s="3">
        <v>16</v>
      </c>
      <c r="C7" s="3">
        <v>16</v>
      </c>
    </row>
    <row r="8" spans="1:31">
      <c r="A8" s="3" t="s">
        <v>5</v>
      </c>
      <c r="B8" s="3">
        <v>8</v>
      </c>
      <c r="C8" s="3">
        <v>8</v>
      </c>
    </row>
    <row r="11" spans="1:31">
      <c r="A11" s="2" t="s">
        <v>0</v>
      </c>
    </row>
    <row r="12" spans="1:31">
      <c r="A12" s="11"/>
      <c r="B12" s="22" t="s">
        <v>17</v>
      </c>
      <c r="C12" s="44"/>
      <c r="D12" s="44"/>
      <c r="E12" s="44"/>
      <c r="F12" s="44"/>
      <c r="G12" s="44"/>
      <c r="H12" s="23"/>
      <c r="I12" s="23"/>
      <c r="J12" s="23"/>
      <c r="K12" s="23"/>
      <c r="L12" s="33"/>
      <c r="M12" s="22" t="s">
        <v>18</v>
      </c>
      <c r="N12" s="23"/>
      <c r="O12" s="23"/>
      <c r="P12" s="23"/>
      <c r="Q12" s="23"/>
      <c r="R12" s="23"/>
      <c r="S12" s="23"/>
      <c r="T12" s="23"/>
      <c r="U12" s="23"/>
      <c r="V12" s="23"/>
      <c r="W12" s="33"/>
      <c r="X12" s="34" t="s">
        <v>55</v>
      </c>
      <c r="Y12" s="35"/>
      <c r="Z12" s="35"/>
      <c r="AA12" s="35"/>
      <c r="AB12" s="35"/>
      <c r="AC12" s="35"/>
      <c r="AD12" s="35"/>
      <c r="AE12" s="36"/>
    </row>
    <row r="13" spans="1:31">
      <c r="A13" s="11"/>
      <c r="B13" s="37" t="s">
        <v>22</v>
      </c>
      <c r="C13" s="11"/>
      <c r="D13" s="11"/>
      <c r="E13" s="37"/>
      <c r="F13" s="37"/>
      <c r="G13" s="37"/>
      <c r="H13" s="37"/>
      <c r="I13" s="37"/>
      <c r="J13" s="37"/>
      <c r="K13" s="37" t="s">
        <v>21</v>
      </c>
      <c r="L13" s="37"/>
      <c r="M13" s="37" t="s">
        <v>22</v>
      </c>
      <c r="N13" s="37"/>
      <c r="O13" s="37"/>
      <c r="P13" s="37"/>
      <c r="Q13" s="37"/>
      <c r="R13" s="37"/>
      <c r="S13" s="37"/>
      <c r="T13" s="37"/>
      <c r="U13" s="37"/>
      <c r="V13" s="37" t="s">
        <v>21</v>
      </c>
      <c r="W13" s="37"/>
      <c r="X13" s="34" t="s">
        <v>56</v>
      </c>
      <c r="Y13" s="35"/>
      <c r="Z13" s="35"/>
      <c r="AA13" s="36"/>
      <c r="AB13" s="34" t="s">
        <v>57</v>
      </c>
      <c r="AC13" s="35"/>
      <c r="AD13" s="35"/>
      <c r="AE13" s="36"/>
    </row>
    <row r="14" spans="1:31">
      <c r="A14" s="4"/>
      <c r="B14" s="39" t="s">
        <v>67</v>
      </c>
      <c r="C14" s="45"/>
      <c r="D14" s="45"/>
      <c r="E14" s="38" t="s">
        <v>51</v>
      </c>
      <c r="F14" s="39"/>
      <c r="G14" s="39"/>
      <c r="H14" s="40"/>
      <c r="I14" s="38" t="s">
        <v>10</v>
      </c>
      <c r="J14" s="40"/>
      <c r="K14" s="41" t="s">
        <v>52</v>
      </c>
      <c r="L14" s="42"/>
      <c r="M14" s="39" t="s">
        <v>67</v>
      </c>
      <c r="N14" s="39"/>
      <c r="O14" s="39"/>
      <c r="P14" s="38" t="s">
        <v>51</v>
      </c>
      <c r="Q14" s="39"/>
      <c r="R14" s="39"/>
      <c r="S14" s="40"/>
      <c r="T14" s="41" t="s">
        <v>10</v>
      </c>
      <c r="U14" s="42"/>
      <c r="V14" s="41" t="s">
        <v>52</v>
      </c>
      <c r="W14" s="42"/>
      <c r="X14" s="41"/>
      <c r="Y14" s="43"/>
      <c r="Z14" s="43"/>
      <c r="AA14" s="42"/>
      <c r="AB14" s="41"/>
      <c r="AC14" s="43"/>
      <c r="AD14" s="43"/>
      <c r="AE14" s="42"/>
    </row>
    <row r="15" spans="1:31">
      <c r="A15" s="26" t="s">
        <v>1</v>
      </c>
      <c r="B15" s="26" t="s">
        <v>65</v>
      </c>
      <c r="C15" s="26" t="s">
        <v>66</v>
      </c>
      <c r="D15" s="30" t="s">
        <v>74</v>
      </c>
      <c r="E15" s="25" t="s">
        <v>13</v>
      </c>
      <c r="F15" s="25" t="s">
        <v>12</v>
      </c>
      <c r="G15" s="25" t="s">
        <v>11</v>
      </c>
      <c r="H15" s="25" t="s">
        <v>45</v>
      </c>
      <c r="I15" s="25" t="s">
        <v>13</v>
      </c>
      <c r="J15" s="25" t="s">
        <v>11</v>
      </c>
      <c r="K15" s="25" t="s">
        <v>13</v>
      </c>
      <c r="L15" s="25" t="s">
        <v>19</v>
      </c>
      <c r="M15" s="25" t="s">
        <v>13</v>
      </c>
      <c r="N15" s="25" t="s">
        <v>68</v>
      </c>
      <c r="O15" s="29" t="s">
        <v>75</v>
      </c>
      <c r="P15" s="25" t="s">
        <v>13</v>
      </c>
      <c r="Q15" s="25" t="s">
        <v>12</v>
      </c>
      <c r="R15" s="25" t="s">
        <v>11</v>
      </c>
      <c r="S15" s="25" t="s">
        <v>45</v>
      </c>
      <c r="T15" s="25" t="s">
        <v>13</v>
      </c>
      <c r="U15" s="25" t="s">
        <v>11</v>
      </c>
      <c r="V15" s="25" t="s">
        <v>13</v>
      </c>
      <c r="W15" s="25" t="s">
        <v>19</v>
      </c>
      <c r="X15" s="25" t="s">
        <v>41</v>
      </c>
      <c r="Y15" s="25" t="s">
        <v>11</v>
      </c>
      <c r="Z15" s="25" t="s">
        <v>45</v>
      </c>
      <c r="AA15" s="25" t="s">
        <v>19</v>
      </c>
      <c r="AB15" s="25" t="s">
        <v>41</v>
      </c>
      <c r="AC15" s="25" t="s">
        <v>11</v>
      </c>
      <c r="AD15" s="25" t="s">
        <v>45</v>
      </c>
      <c r="AE15" s="25" t="s">
        <v>19</v>
      </c>
    </row>
    <row r="16" spans="1:31">
      <c r="A16" s="25" t="s">
        <v>2</v>
      </c>
      <c r="B16" s="28">
        <f>9*7*$B5*$C5</f>
        <v>258048</v>
      </c>
      <c r="C16" s="28">
        <f>9*6*$B5*$C5</f>
        <v>221184</v>
      </c>
      <c r="D16" s="32">
        <f>9*2*$B5*$C5</f>
        <v>73728</v>
      </c>
      <c r="E16" s="28">
        <f>4*($B5-1)</f>
        <v>252</v>
      </c>
      <c r="F16" s="28">
        <v>3</v>
      </c>
      <c r="G16" s="28">
        <f>2*$B5+3</f>
        <v>131</v>
      </c>
      <c r="H16" s="28">
        <v>1</v>
      </c>
      <c r="I16" s="28">
        <f>B5*C5</f>
        <v>4096</v>
      </c>
      <c r="J16" s="28">
        <f>B5*C5</f>
        <v>4096</v>
      </c>
      <c r="K16" s="28">
        <f>$B5*$C5</f>
        <v>4096</v>
      </c>
      <c r="L16" s="28">
        <f>$B5*$C5</f>
        <v>4096</v>
      </c>
      <c r="M16" s="28">
        <f>(5*3*($B5/2)*($C5/2))*2</f>
        <v>30720</v>
      </c>
      <c r="N16" s="28">
        <f>(5*4*($B5/2)*($C5/2))*2</f>
        <v>40960</v>
      </c>
      <c r="O16" s="32">
        <f>(5*2*($B5/2)*($C5/2))*2</f>
        <v>20480</v>
      </c>
      <c r="P16" s="28">
        <f>(4*($B5/2)-4)*2</f>
        <v>248</v>
      </c>
      <c r="Q16" s="28">
        <f>3*2</f>
        <v>6</v>
      </c>
      <c r="R16" s="28">
        <f>(2*($B5/2)+3)*2</f>
        <v>134</v>
      </c>
      <c r="S16" s="28">
        <f>1*2</f>
        <v>2</v>
      </c>
      <c r="T16" s="28">
        <f t="shared" ref="T16:U18" si="0">(($B5/2)*($C5/2))*2</f>
        <v>2048</v>
      </c>
      <c r="U16" s="28">
        <f t="shared" si="0"/>
        <v>2048</v>
      </c>
      <c r="V16" s="28">
        <f>($B5/2)*($C5/2)*2</f>
        <v>2048</v>
      </c>
      <c r="W16" s="28">
        <f>($B5/2)*($C5/2)*2</f>
        <v>2048</v>
      </c>
      <c r="X16" s="28">
        <f>SUM(B16:B16,E16,F16,I16)+SUM(M16:M16,P16,Q16,T16)</f>
        <v>295421</v>
      </c>
      <c r="Y16" s="28">
        <f>SUM(C16,G16,J16)+SUM(N16,R16,U16)</f>
        <v>268553</v>
      </c>
      <c r="Z16" s="28">
        <f>SUM(H16,S16)</f>
        <v>3</v>
      </c>
      <c r="AA16" s="28">
        <f>SUM(D16)+SUM(O16)</f>
        <v>94208</v>
      </c>
      <c r="AB16" s="28">
        <f>2*SUM(B16:B16,E16,F16,I16)+SUM(K16)+2*SUM(M16:M16,P16,Q16,T16)+SUM(V16)</f>
        <v>596986</v>
      </c>
      <c r="AC16" s="28">
        <f>2*SUM(C16,G16,J16)+2*SUM(N16,R16,U16)</f>
        <v>537106</v>
      </c>
      <c r="AD16" s="28">
        <f>2*SUM(H16,S16)</f>
        <v>6</v>
      </c>
      <c r="AE16" s="28">
        <f>2*(SUM(D16)+SUM(O16))+SUM(L16,W16)</f>
        <v>194560</v>
      </c>
    </row>
    <row r="17" spans="1:31">
      <c r="A17" s="25" t="s">
        <v>3</v>
      </c>
      <c r="B17" s="50">
        <f t="shared" ref="B17:B19" si="1">9*7*$B6*$C6</f>
        <v>64512</v>
      </c>
      <c r="C17" s="50">
        <f t="shared" ref="C17:C19" si="2">9*6*$B6*$C6</f>
        <v>55296</v>
      </c>
      <c r="D17" s="50">
        <f t="shared" ref="D17:D19" si="3">9*2*$B6*$C6</f>
        <v>18432</v>
      </c>
      <c r="E17" s="28">
        <f t="shared" ref="E17:E19" si="4">4*($B6-1)</f>
        <v>124</v>
      </c>
      <c r="F17" s="28">
        <v>3</v>
      </c>
      <c r="G17" s="28">
        <f t="shared" ref="G17:G19" si="5">2*$B6+3</f>
        <v>67</v>
      </c>
      <c r="H17" s="28">
        <v>1</v>
      </c>
      <c r="I17" s="28">
        <f>B6*C6</f>
        <v>1024</v>
      </c>
      <c r="J17" s="28">
        <f>B6*C6</f>
        <v>1024</v>
      </c>
      <c r="K17" s="28">
        <f t="shared" ref="K17:L19" si="6">$B6*$C6</f>
        <v>1024</v>
      </c>
      <c r="L17" s="28">
        <f t="shared" si="6"/>
        <v>1024</v>
      </c>
      <c r="M17" s="50">
        <f t="shared" ref="M17:M19" si="7">(5*3*($B6/2)*($C6/2))*2</f>
        <v>7680</v>
      </c>
      <c r="N17" s="50">
        <f t="shared" ref="N17:N19" si="8">(5*4*($B6/2)*($C6/2))*2</f>
        <v>10240</v>
      </c>
      <c r="O17" s="50">
        <f t="shared" ref="O17:O19" si="9">(5*2*($B6/2)*($C6/2))*2</f>
        <v>5120</v>
      </c>
      <c r="P17" s="28">
        <f t="shared" ref="P17:P18" si="10">(4*($B6/2)-4)*2</f>
        <v>120</v>
      </c>
      <c r="Q17" s="32">
        <f t="shared" ref="Q17:Q18" si="11">3*2</f>
        <v>6</v>
      </c>
      <c r="R17" s="28">
        <f t="shared" ref="R17:R18" si="12">(2*($B6/2)+3)*2</f>
        <v>70</v>
      </c>
      <c r="S17" s="28">
        <f t="shared" ref="S17:S18" si="13">1*2</f>
        <v>2</v>
      </c>
      <c r="T17" s="28">
        <f t="shared" si="0"/>
        <v>512</v>
      </c>
      <c r="U17" s="28">
        <f t="shared" si="0"/>
        <v>512</v>
      </c>
      <c r="V17" s="28">
        <f t="shared" ref="V17:W18" si="14">($B6/2)*($C6/2)*2</f>
        <v>512</v>
      </c>
      <c r="W17" s="28">
        <f t="shared" si="14"/>
        <v>512</v>
      </c>
      <c r="X17" s="28">
        <f>SUM(B17:B17,E17,F17,I17)+SUM(M17:M17,P17,Q17,T17)</f>
        <v>73981</v>
      </c>
      <c r="Y17" s="28">
        <f>SUM(C17,G17,J17)+SUM(N17,R17,U17)</f>
        <v>67209</v>
      </c>
      <c r="Z17" s="28">
        <f>SUM(H17,S17)</f>
        <v>3</v>
      </c>
      <c r="AA17" s="32">
        <f t="shared" ref="AA17:AA19" si="15">SUM(D17)+SUM(O17)</f>
        <v>23552</v>
      </c>
      <c r="AB17" s="28">
        <f>2*SUM(B17:B17,E17,F17,I17)+SUM(K17)+2*SUM(M17:M17,P17,Q17,T17)+SUM(V17)</f>
        <v>149498</v>
      </c>
      <c r="AC17" s="28">
        <f>2*SUM(C17,G17,J17)+2*SUM(N17,R17,U17)</f>
        <v>134418</v>
      </c>
      <c r="AD17" s="28">
        <f>2*SUM(H17,S17)</f>
        <v>6</v>
      </c>
      <c r="AE17" s="32">
        <f t="shared" ref="AE17:AE19" si="16">2*(SUM(D17)+SUM(O17))+SUM(L17,W17)</f>
        <v>48640</v>
      </c>
    </row>
    <row r="18" spans="1:31">
      <c r="A18" s="25" t="s">
        <v>4</v>
      </c>
      <c r="B18" s="50">
        <f t="shared" si="1"/>
        <v>16128</v>
      </c>
      <c r="C18" s="50">
        <f t="shared" si="2"/>
        <v>13824</v>
      </c>
      <c r="D18" s="50">
        <f t="shared" si="3"/>
        <v>4608</v>
      </c>
      <c r="E18" s="28">
        <f t="shared" si="4"/>
        <v>60</v>
      </c>
      <c r="F18" s="28">
        <v>3</v>
      </c>
      <c r="G18" s="28">
        <f t="shared" si="5"/>
        <v>35</v>
      </c>
      <c r="H18" s="28">
        <v>1</v>
      </c>
      <c r="I18" s="28">
        <f>B7*C7</f>
        <v>256</v>
      </c>
      <c r="J18" s="28">
        <f>B7*C7</f>
        <v>256</v>
      </c>
      <c r="K18" s="28">
        <f t="shared" si="6"/>
        <v>256</v>
      </c>
      <c r="L18" s="28">
        <f t="shared" si="6"/>
        <v>256</v>
      </c>
      <c r="M18" s="50">
        <f t="shared" si="7"/>
        <v>1920</v>
      </c>
      <c r="N18" s="50">
        <f t="shared" si="8"/>
        <v>2560</v>
      </c>
      <c r="O18" s="50">
        <f t="shared" si="9"/>
        <v>1280</v>
      </c>
      <c r="P18" s="28">
        <f t="shared" si="10"/>
        <v>56</v>
      </c>
      <c r="Q18" s="32">
        <f t="shared" si="11"/>
        <v>6</v>
      </c>
      <c r="R18" s="28">
        <f t="shared" si="12"/>
        <v>38</v>
      </c>
      <c r="S18" s="28">
        <f t="shared" si="13"/>
        <v>2</v>
      </c>
      <c r="T18" s="28">
        <f t="shared" si="0"/>
        <v>128</v>
      </c>
      <c r="U18" s="28">
        <f t="shared" si="0"/>
        <v>128</v>
      </c>
      <c r="V18" s="28">
        <f t="shared" si="14"/>
        <v>128</v>
      </c>
      <c r="W18" s="28">
        <f t="shared" si="14"/>
        <v>128</v>
      </c>
      <c r="X18" s="28">
        <f>SUM(B18:B18,E18,F18,I18)+SUM(M18:M18,P18,Q18,T18)</f>
        <v>18557</v>
      </c>
      <c r="Y18" s="28">
        <f>SUM(C18,G18,J18)+SUM(N18,R18,U18)</f>
        <v>16841</v>
      </c>
      <c r="Z18" s="28">
        <f>SUM(H18,S18)</f>
        <v>3</v>
      </c>
      <c r="AA18" s="32">
        <f t="shared" si="15"/>
        <v>5888</v>
      </c>
      <c r="AB18" s="28">
        <f>2*SUM(B18:B18,E18,F18,I18)+SUM(K18)+2*SUM(M18:M18,P18,Q18,T18)+SUM(V18)</f>
        <v>37498</v>
      </c>
      <c r="AC18" s="28">
        <f>2*SUM(C18,G18,J18)+2*SUM(N18,R18,U18)</f>
        <v>33682</v>
      </c>
      <c r="AD18" s="28">
        <f>2*SUM(H18,S18)</f>
        <v>6</v>
      </c>
      <c r="AE18" s="32">
        <f t="shared" si="16"/>
        <v>12160</v>
      </c>
    </row>
    <row r="19" spans="1:31">
      <c r="A19" s="25" t="s">
        <v>5</v>
      </c>
      <c r="B19" s="50">
        <f t="shared" si="1"/>
        <v>4032</v>
      </c>
      <c r="C19" s="50">
        <f t="shared" si="2"/>
        <v>3456</v>
      </c>
      <c r="D19" s="50">
        <f t="shared" si="3"/>
        <v>1152</v>
      </c>
      <c r="E19" s="28">
        <f t="shared" si="4"/>
        <v>28</v>
      </c>
      <c r="F19" s="28">
        <v>3</v>
      </c>
      <c r="G19" s="28">
        <f t="shared" si="5"/>
        <v>19</v>
      </c>
      <c r="H19" s="28">
        <v>1</v>
      </c>
      <c r="I19" s="28">
        <f>B8*C8</f>
        <v>64</v>
      </c>
      <c r="J19" s="28">
        <f>B8*C8</f>
        <v>64</v>
      </c>
      <c r="K19" s="28">
        <f t="shared" si="6"/>
        <v>64</v>
      </c>
      <c r="L19" s="28">
        <f t="shared" si="6"/>
        <v>64</v>
      </c>
      <c r="M19" s="50">
        <f t="shared" si="7"/>
        <v>480</v>
      </c>
      <c r="N19" s="50">
        <f t="shared" si="8"/>
        <v>640</v>
      </c>
      <c r="O19" s="50">
        <f t="shared" si="9"/>
        <v>320</v>
      </c>
      <c r="P19" s="28" t="s">
        <v>38</v>
      </c>
      <c r="Q19" s="28" t="s">
        <v>38</v>
      </c>
      <c r="R19" s="28" t="s">
        <v>38</v>
      </c>
      <c r="S19" s="28" t="s">
        <v>38</v>
      </c>
      <c r="T19" s="28" t="s">
        <v>38</v>
      </c>
      <c r="U19" s="28" t="s">
        <v>38</v>
      </c>
      <c r="V19" s="28" t="s">
        <v>40</v>
      </c>
      <c r="W19" s="28" t="s">
        <v>38</v>
      </c>
      <c r="X19" s="28">
        <f>SUM(B19:B19,E19,F19,I19)+SUM(M19:M19,P19,Q19,T19)</f>
        <v>4607</v>
      </c>
      <c r="Y19" s="28">
        <f>SUM(C19,G19,J19)+SUM(N19,R19,U19)</f>
        <v>4179</v>
      </c>
      <c r="Z19" s="28">
        <f>SUM(H19,S19)</f>
        <v>1</v>
      </c>
      <c r="AA19" s="32">
        <f t="shared" si="15"/>
        <v>1472</v>
      </c>
      <c r="AB19" s="28">
        <f>2*SUM(B19:B19,E19,F19,I19)+SUM(K19)+2*SUM(M19:M19,P19,Q19,T19)+SUM(V19)</f>
        <v>9278</v>
      </c>
      <c r="AC19" s="28">
        <f>2*SUM(C19,G19,J19)+2*SUM(N19,R19,U19)</f>
        <v>8358</v>
      </c>
      <c r="AD19" s="28">
        <f>2*SUM(H19,S19)</f>
        <v>2</v>
      </c>
      <c r="AE19" s="32">
        <f t="shared" si="16"/>
        <v>3008</v>
      </c>
    </row>
    <row r="21" spans="1:31">
      <c r="A21" s="2" t="s">
        <v>28</v>
      </c>
    </row>
    <row r="22" spans="1:31">
      <c r="A22" s="10"/>
      <c r="B22" s="46" t="s">
        <v>17</v>
      </c>
      <c r="C22" s="47"/>
      <c r="D22" s="48"/>
      <c r="E22" s="37" t="s">
        <v>61</v>
      </c>
      <c r="F22" s="37" t="s">
        <v>61</v>
      </c>
    </row>
    <row r="23" spans="1:31">
      <c r="A23" s="25" t="s">
        <v>1</v>
      </c>
      <c r="B23" s="7" t="s">
        <v>53</v>
      </c>
      <c r="C23" s="7" t="s">
        <v>54</v>
      </c>
      <c r="D23" s="7" t="s">
        <v>50</v>
      </c>
      <c r="E23" s="41" t="s">
        <v>20</v>
      </c>
      <c r="F23" s="41" t="s">
        <v>57</v>
      </c>
    </row>
    <row r="24" spans="1:31">
      <c r="A24" s="25" t="s">
        <v>2</v>
      </c>
      <c r="B24" s="28">
        <f t="shared" ref="B24:C27" si="17">(($B5/2)+($C5/2))*$F$2</f>
        <v>512</v>
      </c>
      <c r="C24" s="28">
        <f t="shared" si="17"/>
        <v>512</v>
      </c>
      <c r="D24" s="28">
        <f>($B5+$K$2-1)*($C5+$K$2-1)*$F$2</f>
        <v>40328</v>
      </c>
      <c r="E24" s="49">
        <f>SUM(B24:D24)</f>
        <v>41352</v>
      </c>
      <c r="F24" s="49">
        <f>SUM(B24)+2*SUM(C24)+2*SUM(D24)</f>
        <v>82192</v>
      </c>
    </row>
    <row r="25" spans="1:31">
      <c r="A25" s="25" t="s">
        <v>3</v>
      </c>
      <c r="B25" s="28">
        <f t="shared" si="17"/>
        <v>256</v>
      </c>
      <c r="C25" s="28">
        <f t="shared" si="17"/>
        <v>256</v>
      </c>
      <c r="D25" s="28">
        <f t="shared" ref="D25:D27" si="18">($B6+$K$2-1)*($C6+$K$2-1)*$F$2</f>
        <v>12168</v>
      </c>
      <c r="E25" s="49">
        <f>SUM(B25:D25)</f>
        <v>12680</v>
      </c>
      <c r="F25" s="49">
        <f>SUM(B25)+2*SUM(C25)+2*SUM(D25)</f>
        <v>25104</v>
      </c>
    </row>
    <row r="26" spans="1:31">
      <c r="A26" s="25" t="s">
        <v>4</v>
      </c>
      <c r="B26" s="28">
        <f t="shared" si="17"/>
        <v>128</v>
      </c>
      <c r="C26" s="28">
        <f t="shared" si="17"/>
        <v>128</v>
      </c>
      <c r="D26" s="28">
        <f t="shared" si="18"/>
        <v>4232</v>
      </c>
      <c r="E26" s="49">
        <f>SUM(B26:D26)</f>
        <v>4488</v>
      </c>
      <c r="F26" s="49">
        <f>SUM(B26)+2*SUM(C26)+2*SUM(D26)</f>
        <v>8848</v>
      </c>
    </row>
    <row r="27" spans="1:31">
      <c r="A27" s="25" t="s">
        <v>5</v>
      </c>
      <c r="B27" s="28">
        <f t="shared" si="17"/>
        <v>64</v>
      </c>
      <c r="C27" s="28">
        <f t="shared" si="17"/>
        <v>64</v>
      </c>
      <c r="D27" s="28">
        <f t="shared" si="18"/>
        <v>1800</v>
      </c>
      <c r="E27" s="49">
        <f>SUM(B27:D27)</f>
        <v>1928</v>
      </c>
      <c r="F27" s="49">
        <f>SUM(B27)+2*SUM(C27)+2*SUM(D27)</f>
        <v>3792</v>
      </c>
    </row>
    <row r="29" spans="1:31">
      <c r="A29" s="2" t="s">
        <v>43</v>
      </c>
    </row>
    <row r="30" spans="1:31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75" t="s">
        <v>61</v>
      </c>
      <c r="K30" s="75"/>
      <c r="L30" s="75" t="s">
        <v>61</v>
      </c>
      <c r="M30" s="75"/>
    </row>
    <row r="31" spans="1:31">
      <c r="A31" s="25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69" t="s">
        <v>20</v>
      </c>
      <c r="K31" s="71"/>
      <c r="L31" s="69" t="s">
        <v>57</v>
      </c>
      <c r="M31" s="71"/>
    </row>
    <row r="32" spans="1:31">
      <c r="A32" s="25" t="s">
        <v>2</v>
      </c>
      <c r="B32" s="28">
        <f>(($B5/2)+($C5/2))*$F$2</f>
        <v>512</v>
      </c>
      <c r="C32" s="28">
        <f>(($B5/2)+($C5/2))*$F$2</f>
        <v>512</v>
      </c>
      <c r="D32" s="28">
        <f>($B5+$K$2-1)*($C5+$K$2-1)*$F$2</f>
        <v>40328</v>
      </c>
      <c r="E32" s="28">
        <f t="shared" ref="E32:E35" si="19">$B5*$C5*$F$2</f>
        <v>32768</v>
      </c>
      <c r="F32" s="28">
        <f>(($B5/2/2)+($C5/2/2))*2*$F$2</f>
        <v>512</v>
      </c>
      <c r="G32" s="28">
        <f>(($B5/2/2)+($C5/2/2))*2*$F$2</f>
        <v>512</v>
      </c>
      <c r="H32" s="28">
        <f>(($B5/2+$K$3-1)*($C5/2+$K$3-1))*2*$F$2</f>
        <v>19600</v>
      </c>
      <c r="I32" s="28">
        <f t="shared" ref="I32:I35" si="20">(($B5/2)*($C5/2))*2*$F$2</f>
        <v>16384</v>
      </c>
      <c r="J32" s="87">
        <f>SUM(B32:I32)</f>
        <v>111128</v>
      </c>
      <c r="K32" s="87"/>
      <c r="L32" s="87">
        <f>SUM(B32)+2*SUM(C32:D32)+SUM(E32)+SUM(F32)+2*SUM(G32:H32)+SUM(I32)</f>
        <v>172080</v>
      </c>
      <c r="M32" s="87"/>
    </row>
    <row r="33" spans="1:13">
      <c r="A33" s="25" t="s">
        <v>3</v>
      </c>
      <c r="B33" s="28">
        <f t="shared" ref="B33:C35" si="21">(($B6/2)+($C6/2))*$F$2</f>
        <v>256</v>
      </c>
      <c r="C33" s="28">
        <f t="shared" si="21"/>
        <v>256</v>
      </c>
      <c r="D33" s="28">
        <f t="shared" ref="D33:D35" si="22">($B6+$K$2-1)*($C6+$K$2-1)*$F$2</f>
        <v>12168</v>
      </c>
      <c r="E33" s="28">
        <f t="shared" si="19"/>
        <v>8192</v>
      </c>
      <c r="F33" s="28">
        <f t="shared" ref="F33:G34" si="23">(($B6/2/2)+($C6/2/2))*2*$F$2</f>
        <v>256</v>
      </c>
      <c r="G33" s="28">
        <f t="shared" si="23"/>
        <v>256</v>
      </c>
      <c r="H33" s="28">
        <f t="shared" ref="H33:H34" si="24">(($B6/2+$K$3-1)*($C6/2+$K$3-1))*2*$F$2</f>
        <v>5776</v>
      </c>
      <c r="I33" s="28">
        <f t="shared" si="20"/>
        <v>4096</v>
      </c>
      <c r="J33" s="87">
        <f t="shared" ref="J33:J35" si="25">SUM(B33:I33)</f>
        <v>31256</v>
      </c>
      <c r="K33" s="87"/>
      <c r="L33" s="87">
        <f t="shared" ref="L33:L35" si="26">SUM(B33)+2*SUM(C33:D33)+SUM(E33)+SUM(F33)+2*SUM(G33:H33)+SUM(I33)</f>
        <v>49712</v>
      </c>
      <c r="M33" s="87"/>
    </row>
    <row r="34" spans="1:13">
      <c r="A34" s="25" t="s">
        <v>4</v>
      </c>
      <c r="B34" s="28">
        <f t="shared" si="21"/>
        <v>128</v>
      </c>
      <c r="C34" s="28">
        <f t="shared" si="21"/>
        <v>128</v>
      </c>
      <c r="D34" s="28">
        <f t="shared" si="22"/>
        <v>4232</v>
      </c>
      <c r="E34" s="28">
        <f t="shared" si="19"/>
        <v>2048</v>
      </c>
      <c r="F34" s="28">
        <f t="shared" si="23"/>
        <v>128</v>
      </c>
      <c r="G34" s="28">
        <f t="shared" si="23"/>
        <v>128</v>
      </c>
      <c r="H34" s="28">
        <f t="shared" si="24"/>
        <v>1936</v>
      </c>
      <c r="I34" s="28">
        <f t="shared" si="20"/>
        <v>1024</v>
      </c>
      <c r="J34" s="87">
        <f t="shared" si="25"/>
        <v>9752</v>
      </c>
      <c r="K34" s="87"/>
      <c r="L34" s="87">
        <f t="shared" si="26"/>
        <v>16176</v>
      </c>
      <c r="M34" s="87"/>
    </row>
    <row r="35" spans="1:13">
      <c r="A35" s="25" t="s">
        <v>5</v>
      </c>
      <c r="B35" s="28">
        <f t="shared" si="21"/>
        <v>64</v>
      </c>
      <c r="C35" s="28">
        <f t="shared" si="21"/>
        <v>64</v>
      </c>
      <c r="D35" s="28">
        <f t="shared" si="22"/>
        <v>1800</v>
      </c>
      <c r="E35" s="28">
        <f t="shared" si="19"/>
        <v>512</v>
      </c>
      <c r="F35" s="28" t="s">
        <v>38</v>
      </c>
      <c r="G35" s="28" t="s">
        <v>40</v>
      </c>
      <c r="H35" s="28" t="s">
        <v>38</v>
      </c>
      <c r="I35" s="32">
        <f t="shared" si="20"/>
        <v>256</v>
      </c>
      <c r="J35" s="87">
        <f t="shared" si="25"/>
        <v>2696</v>
      </c>
      <c r="K35" s="87"/>
      <c r="L35" s="87">
        <f t="shared" si="26"/>
        <v>4560</v>
      </c>
      <c r="M35" s="87"/>
    </row>
  </sheetData>
  <mergeCells count="12">
    <mergeCell ref="J30:K30"/>
    <mergeCell ref="L30:M30"/>
    <mergeCell ref="J34:K34"/>
    <mergeCell ref="L34:M34"/>
    <mergeCell ref="J35:K35"/>
    <mergeCell ref="L35:M35"/>
    <mergeCell ref="J31:K31"/>
    <mergeCell ref="L31:M31"/>
    <mergeCell ref="J32:K32"/>
    <mergeCell ref="L32:M32"/>
    <mergeCell ref="J33:K33"/>
    <mergeCell ref="L33:M33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Note</vt:lpstr>
      <vt:lpstr>OverallReport</vt:lpstr>
      <vt:lpstr>IC</vt:lpstr>
      <vt:lpstr>MC+IC_ReuseDatainMC</vt:lpstr>
      <vt:lpstr>MC+IC_woReuseDatainMC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</dc:creator>
  <cp:lastModifiedBy>Chun-Fu Chen</cp:lastModifiedBy>
  <dcterms:created xsi:type="dcterms:W3CDTF">2013-12-17T09:30:45Z</dcterms:created>
  <dcterms:modified xsi:type="dcterms:W3CDTF">2014-01-13T12:23:17Z</dcterms:modified>
</cp:coreProperties>
</file>