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psf\Home\Dropbox\3DVideo\3D-HEVC\ComplexityAssessment\JCT3V-G0114_IC\"/>
    </mc:Choice>
  </mc:AlternateContent>
  <bookViews>
    <workbookView xWindow="0" yWindow="45" windowWidth="21600" windowHeight="9645"/>
  </bookViews>
  <sheets>
    <sheet name="Note" sheetId="3" r:id="rId1"/>
    <sheet name="OverallReportat64x64LCU" sheetId="6" r:id="rId2"/>
    <sheet name="ICatPULevel" sheetId="5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0" i="6" l="1"/>
  <c r="G33" i="5"/>
  <c r="G34" i="5"/>
  <c r="G32" i="5"/>
  <c r="F33" i="5"/>
  <c r="F34" i="5"/>
  <c r="F32" i="5"/>
  <c r="C33" i="5"/>
  <c r="C34" i="5"/>
  <c r="C35" i="5"/>
  <c r="C32" i="5"/>
  <c r="B33" i="5"/>
  <c r="B34" i="5"/>
  <c r="B35" i="5"/>
  <c r="B32" i="5"/>
  <c r="F25" i="5"/>
  <c r="F26" i="5"/>
  <c r="F24" i="5"/>
  <c r="E25" i="5"/>
  <c r="E26" i="5"/>
  <c r="E24" i="5"/>
  <c r="C25" i="5"/>
  <c r="C26" i="5"/>
  <c r="C27" i="5"/>
  <c r="C24" i="5"/>
  <c r="B25" i="5"/>
  <c r="B26" i="5"/>
  <c r="B27" i="5"/>
  <c r="B24" i="5"/>
  <c r="T19" i="5"/>
  <c r="D20" i="6" s="1"/>
  <c r="X19" i="5"/>
  <c r="B17" i="5"/>
  <c r="B18" i="5"/>
  <c r="B19" i="5"/>
  <c r="B16" i="5"/>
  <c r="H33" i="5" l="1"/>
  <c r="H34" i="5"/>
  <c r="H32" i="5"/>
  <c r="D33" i="5"/>
  <c r="D34" i="5"/>
  <c r="D35" i="5"/>
  <c r="D32" i="5"/>
  <c r="F19" i="5" l="1"/>
  <c r="R19" i="5" s="1"/>
  <c r="B20" i="6" s="1"/>
  <c r="H19" i="5"/>
  <c r="F17" i="5"/>
  <c r="J17" i="5"/>
  <c r="N17" i="5"/>
  <c r="H17" i="5"/>
  <c r="P17" i="5"/>
  <c r="F18" i="5"/>
  <c r="J18" i="5"/>
  <c r="N18" i="5"/>
  <c r="H18" i="5"/>
  <c r="P18" i="5"/>
  <c r="F16" i="5"/>
  <c r="J16" i="5"/>
  <c r="N16" i="5"/>
  <c r="H16" i="5"/>
  <c r="P16" i="5"/>
  <c r="L17" i="5"/>
  <c r="L18" i="5"/>
  <c r="L16" i="5"/>
  <c r="D17" i="5"/>
  <c r="D18" i="5"/>
  <c r="D19" i="5"/>
  <c r="D16" i="5"/>
  <c r="D7" i="6"/>
  <c r="D8" i="6"/>
  <c r="D9" i="6"/>
  <c r="D6" i="6"/>
  <c r="D27" i="5"/>
  <c r="D25" i="5"/>
  <c r="G25" i="5"/>
  <c r="D26" i="5"/>
  <c r="G26" i="5"/>
  <c r="D24" i="5"/>
  <c r="G24" i="5"/>
  <c r="E35" i="5"/>
  <c r="L35" i="5" s="1"/>
  <c r="G34" i="6" s="1"/>
  <c r="I19" i="5"/>
  <c r="G19" i="5"/>
  <c r="I33" i="5"/>
  <c r="I34" i="5"/>
  <c r="I32" i="5"/>
  <c r="E33" i="5"/>
  <c r="L33" i="5" s="1"/>
  <c r="G32" i="6" s="1"/>
  <c r="E34" i="5"/>
  <c r="E32" i="5"/>
  <c r="L32" i="5" s="1"/>
  <c r="G31" i="6" s="1"/>
  <c r="G17" i="5"/>
  <c r="O17" i="5"/>
  <c r="M17" i="5"/>
  <c r="G18" i="5"/>
  <c r="O18" i="5"/>
  <c r="M18" i="5"/>
  <c r="G16" i="5"/>
  <c r="O16" i="5"/>
  <c r="M16" i="5"/>
  <c r="I17" i="5"/>
  <c r="Q17" i="5"/>
  <c r="I18" i="5"/>
  <c r="Q18" i="5"/>
  <c r="I16" i="5"/>
  <c r="Q16" i="5"/>
  <c r="R18" i="5" l="1"/>
  <c r="B19" i="6" s="1"/>
  <c r="J35" i="5"/>
  <c r="B34" i="6" s="1"/>
  <c r="J33" i="5"/>
  <c r="B32" i="6" s="1"/>
  <c r="L34" i="5"/>
  <c r="G33" i="6" s="1"/>
  <c r="J34" i="5"/>
  <c r="B33" i="6" s="1"/>
  <c r="R16" i="5"/>
  <c r="B17" i="6" s="1"/>
  <c r="R17" i="5"/>
  <c r="B18" i="6" s="1"/>
  <c r="J32" i="5"/>
  <c r="B31" i="6" s="1"/>
  <c r="J27" i="5"/>
  <c r="G27" i="6" s="1"/>
  <c r="H27" i="5"/>
  <c r="B27" i="6" s="1"/>
  <c r="J24" i="5"/>
  <c r="G24" i="6" s="1"/>
  <c r="H24" i="5"/>
  <c r="B24" i="6" s="1"/>
  <c r="J26" i="5"/>
  <c r="G26" i="6" s="1"/>
  <c r="H26" i="5"/>
  <c r="B26" i="6" s="1"/>
  <c r="J25" i="5"/>
  <c r="G25" i="6" s="1"/>
  <c r="H25" i="5"/>
  <c r="B25" i="6" s="1"/>
  <c r="T16" i="5"/>
  <c r="D17" i="6" s="1"/>
  <c r="X16" i="5"/>
  <c r="I17" i="6" s="1"/>
  <c r="T17" i="5"/>
  <c r="D18" i="6" s="1"/>
  <c r="X17" i="5"/>
  <c r="I18" i="6" s="1"/>
  <c r="Y19" i="5"/>
  <c r="J20" i="6" s="1"/>
  <c r="S16" i="5"/>
  <c r="C17" i="6" s="1"/>
  <c r="W16" i="5"/>
  <c r="H17" i="6" s="1"/>
  <c r="S18" i="5"/>
  <c r="C19" i="6" s="1"/>
  <c r="W18" i="5"/>
  <c r="H19" i="6" s="1"/>
  <c r="V18" i="5"/>
  <c r="G19" i="6" s="1"/>
  <c r="V17" i="5"/>
  <c r="G18" i="6" s="1"/>
  <c r="V19" i="5"/>
  <c r="G20" i="6" s="1"/>
  <c r="Y16" i="5"/>
  <c r="J17" i="6" s="1"/>
  <c r="Y18" i="5"/>
  <c r="J19" i="6" s="1"/>
  <c r="Y17" i="5"/>
  <c r="J18" i="6" s="1"/>
  <c r="T18" i="5"/>
  <c r="D19" i="6" s="1"/>
  <c r="X18" i="5"/>
  <c r="I19" i="6" s="1"/>
  <c r="S19" i="5"/>
  <c r="C20" i="6" s="1"/>
  <c r="W19" i="5"/>
  <c r="H20" i="6" s="1"/>
  <c r="S17" i="5"/>
  <c r="C18" i="6" s="1"/>
  <c r="W17" i="5"/>
  <c r="H18" i="6" s="1"/>
  <c r="V16" i="5"/>
  <c r="G17" i="6" s="1"/>
</calcChain>
</file>

<file path=xl/sharedStrings.xml><?xml version="1.0" encoding="utf-8"?>
<sst xmlns="http://schemas.openxmlformats.org/spreadsheetml/2006/main" count="207" uniqueCount="68">
  <si>
    <t>Number of operations</t>
  </si>
  <si>
    <t>PU_size</t>
  </si>
  <si>
    <t>64x64</t>
  </si>
  <si>
    <t>32x32</t>
  </si>
  <si>
    <t>16x16</t>
  </si>
  <si>
    <t>8x8</t>
  </si>
  <si>
    <t>Data granularity</t>
  </si>
  <si>
    <t>One PU</t>
  </si>
  <si>
    <t>Bits of DV</t>
  </si>
  <si>
    <t>B_W</t>
  </si>
  <si>
    <t>B_H</t>
  </si>
  <si>
    <t>Prediction block generation</t>
  </si>
  <si>
    <t>Mul</t>
    <phoneticPr fontId="1" type="noConversion"/>
  </si>
  <si>
    <t>Sub</t>
    <phoneticPr fontId="1" type="noConversion"/>
  </si>
  <si>
    <t>Add</t>
    <phoneticPr fontId="1" type="noConversion"/>
  </si>
  <si>
    <t>Total</t>
    <phoneticPr fontId="1" type="noConversion"/>
  </si>
  <si>
    <t>Left and above neighboring current pixels</t>
  </si>
  <si>
    <t>Left and above neighboring reference pixels</t>
  </si>
  <si>
    <t>Luma</t>
    <phoneticPr fontId="1" type="noConversion"/>
  </si>
  <si>
    <t>Chroma</t>
    <phoneticPr fontId="1" type="noConversion"/>
  </si>
  <si>
    <t>Shift</t>
    <phoneticPr fontId="1" type="noConversion"/>
  </si>
  <si>
    <t>Uni-Prediction</t>
  </si>
  <si>
    <t>Bi-Prediction</t>
    <phoneticPr fontId="1" type="noConversion"/>
  </si>
  <si>
    <t>Uni-Prediction</t>
    <phoneticPr fontId="1" type="noConversion"/>
  </si>
  <si>
    <t>NxN Add</t>
    <phoneticPr fontId="1" type="noConversion"/>
  </si>
  <si>
    <t>NxN Shift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</si>
  <si>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</si>
  <si>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</si>
  <si>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</si>
  <si>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Bits of pixel</t>
    <phoneticPr fontId="1" type="noConversion"/>
  </si>
  <si>
    <t>Data storage requirement (bits)</t>
    <phoneticPr fontId="1" type="noConversion"/>
  </si>
  <si>
    <t>Prediction block (Uni-prediction)</t>
  </si>
  <si>
    <t>Uni-Prediction</t>
    <phoneticPr fontId="1" type="noConversion"/>
  </si>
  <si>
    <t>Bi-Prediction</t>
    <phoneticPr fontId="1" type="noConversion"/>
  </si>
  <si>
    <t>4(N-1) Add</t>
    <phoneticPr fontId="1" type="noConversion"/>
  </si>
  <si>
    <t>NxN Add</t>
    <phoneticPr fontId="1" type="noConversion"/>
  </si>
  <si>
    <t>NxN Mul</t>
    <phoneticPr fontId="1" type="noConversion"/>
  </si>
  <si>
    <t>Total: NxN Add, NxN Mul</t>
    <phoneticPr fontId="1" type="noConversion"/>
  </si>
  <si>
    <t>Total: NxN Add, NxN Shift</t>
    <phoneticPr fontId="1" type="noConversion"/>
  </si>
  <si>
    <t>N x 8 bits</t>
    <phoneticPr fontId="1" type="noConversion"/>
  </si>
  <si>
    <t>(One PU size) x 8 bits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</si>
  <si>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</si>
  <si>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</si>
  <si>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</si>
  <si>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Add/Sub</t>
    <phoneticPr fontId="1" type="noConversion"/>
  </si>
  <si>
    <t>Add/Sub</t>
    <phoneticPr fontId="1" type="noConversion"/>
  </si>
  <si>
    <t>Data transfer rate (bits)</t>
    <phoneticPr fontId="1" type="noConversion"/>
  </si>
  <si>
    <t>Note: Red color represents Worst Case</t>
    <phoneticPr fontId="1" type="noConversion"/>
  </si>
  <si>
    <t>Div. LUT</t>
    <phoneticPr fontId="1" type="noConversion"/>
  </si>
  <si>
    <t>2N+3 Mul</t>
    <phoneticPr fontId="1" type="noConversion"/>
  </si>
  <si>
    <t>3 Sub</t>
    <phoneticPr fontId="1" type="noConversion"/>
  </si>
  <si>
    <t>1 Div. LUT</t>
    <phoneticPr fontId="1" type="noConversion"/>
  </si>
  <si>
    <t>Total: 4(N-1) Add, 3 Sub, 2N+3 Mul, 1 Div. LUT</t>
    <phoneticPr fontId="1" type="noConversion"/>
  </si>
  <si>
    <t>Reference block</t>
    <phoneticPr fontId="1" type="noConversion"/>
  </si>
  <si>
    <t>Compensation model derivation</t>
    <phoneticPr fontId="1" type="noConversion"/>
  </si>
  <si>
    <t>Prediction block averaging</t>
    <phoneticPr fontId="1" type="noConversion"/>
  </si>
  <si>
    <t>Left and above pixels of current block</t>
    <phoneticPr fontId="1" type="noConversion"/>
  </si>
  <si>
    <t>Left and above pixels of reference block</t>
    <phoneticPr fontId="1" type="noConversion"/>
  </si>
  <si>
    <t>Total</t>
    <phoneticPr fontId="1" type="noConversion"/>
  </si>
  <si>
    <t>Uni-Prediction</t>
    <phoneticPr fontId="1" type="noConversion"/>
  </si>
  <si>
    <t>Bi-Prediction</t>
    <phoneticPr fontId="1" type="noConversion"/>
  </si>
  <si>
    <t>-</t>
    <phoneticPr fontId="1" type="noConversion"/>
  </si>
  <si>
    <t>-</t>
    <phoneticPr fontId="1" type="noConversion"/>
  </si>
  <si>
    <t>Reference block</t>
    <phoneticPr fontId="1" type="noConversion"/>
  </si>
  <si>
    <t>Total</t>
    <phoneticPr fontId="1" type="noConversion"/>
  </si>
  <si>
    <t>Reference block</t>
    <phoneticPr fontId="1" type="noConversion"/>
  </si>
  <si>
    <t>Prediction block</t>
    <phoneticPr fontId="1" type="noConversion"/>
  </si>
  <si>
    <t>Prediction block generation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</si>
</sst>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#,##0_ "/>
  </numFmts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b/>
      <sz val="12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u/>
      <sz val="12"/>
      <color theme="11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43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1" applyFont="1"/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4" fillId="0" borderId="3" xfId="4" applyFont="1" applyBorder="1"/>
    <xf numFmtId="0" fontId="3" fillId="0" borderId="0" xfId="3" applyFont="1"/>
    <xf numFmtId="0" fontId="3" fillId="3" borderId="1" xfId="0" applyFont="1" applyFill="1" applyBorder="1">
      <alignment vertical="center"/>
    </xf>
    <xf numFmtId="0" fontId="4" fillId="3" borderId="1" xfId="1" applyFont="1" applyFill="1" applyBorder="1"/>
    <xf numFmtId="0" fontId="3" fillId="0" borderId="0" xfId="0" applyFont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0" xfId="1" applyFont="1" applyFill="1"/>
    <xf numFmtId="0" fontId="3" fillId="2" borderId="1" xfId="0" applyFont="1" applyFill="1" applyBorder="1" applyAlignment="1">
      <alignment horizontal="center" vertical="center"/>
    </xf>
    <xf numFmtId="0" fontId="4" fillId="0" borderId="3" xfId="1" applyFont="1" applyBorder="1"/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17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  <cellStyle name="已瀏覽過的超連結" xfId="8" builtinId="9" hidden="1"/>
    <cellStyle name="已瀏覽過的超連結" xfId="10" builtinId="9" hidden="1"/>
    <cellStyle name="已瀏覽過的超連結" xfId="12" builtinId="9" hidden="1"/>
    <cellStyle name="已瀏覽過的超連結" xfId="14" builtinId="9" hidden="1"/>
    <cellStyle name="已瀏覽過的超連結" xfId="16" builtinId="9" hidden="1"/>
    <cellStyle name="超連結" xfId="7" builtinId="8" hidden="1"/>
    <cellStyle name="超連結" xfId="9" builtinId="8" hidden="1"/>
    <cellStyle name="超連結" xfId="11" builtinId="8" hidden="1"/>
    <cellStyle name="超連結" xfId="13" builtinId="8" hidden="1"/>
    <cellStyle name="超連結" xfId="15" builtinId="8" hidden="1"/>
  </cellStyles>
  <dxfs count="11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</xdr:row>
          <xdr:rowOff>0</xdr:rowOff>
        </xdr:from>
        <xdr:to>
          <xdr:col>8</xdr:col>
          <xdr:colOff>342900</xdr:colOff>
          <xdr:row>4</xdr:row>
          <xdr:rowOff>142875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</xdr:row>
          <xdr:rowOff>0</xdr:rowOff>
        </xdr:from>
        <xdr:to>
          <xdr:col>6</xdr:col>
          <xdr:colOff>428625</xdr:colOff>
          <xdr:row>7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9</xdr:row>
          <xdr:rowOff>0</xdr:rowOff>
        </xdr:from>
        <xdr:to>
          <xdr:col>7</xdr:col>
          <xdr:colOff>485775</xdr:colOff>
          <xdr:row>9</xdr:row>
          <xdr:rowOff>200025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13</xdr:row>
          <xdr:rowOff>0</xdr:rowOff>
        </xdr:from>
        <xdr:to>
          <xdr:col>10</xdr:col>
          <xdr:colOff>361950</xdr:colOff>
          <xdr:row>13</xdr:row>
          <xdr:rowOff>200025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7"/>
  <sheetViews>
    <sheetView tabSelected="1" zoomScaleNormal="100" zoomScalePageLayoutView="85" workbookViewId="0">
      <selection activeCell="J10" sqref="J10"/>
    </sheetView>
  </sheetViews>
  <sheetFormatPr defaultColWidth="8.875" defaultRowHeight="16.5" x14ac:dyDescent="0.25"/>
  <cols>
    <col min="1" max="1" width="13.875" customWidth="1"/>
    <col min="2" max="2" width="21.875" customWidth="1"/>
    <col min="3" max="3" width="10.125" customWidth="1"/>
  </cols>
  <sheetData>
    <row r="2" spans="1:11" x14ac:dyDescent="0.25">
      <c r="A2" s="11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16" t="s">
        <v>54</v>
      </c>
      <c r="C3" s="2" t="s">
        <v>34</v>
      </c>
    </row>
    <row r="4" spans="1:11" x14ac:dyDescent="0.25">
      <c r="A4" s="16"/>
      <c r="C4" s="2" t="s">
        <v>50</v>
      </c>
    </row>
    <row r="5" spans="1:11" x14ac:dyDescent="0.25">
      <c r="A5" s="17"/>
      <c r="C5" s="2" t="s">
        <v>49</v>
      </c>
    </row>
    <row r="6" spans="1:11" x14ac:dyDescent="0.25">
      <c r="A6" s="17"/>
      <c r="C6" s="2" t="s">
        <v>51</v>
      </c>
    </row>
    <row r="7" spans="1:11" x14ac:dyDescent="0.25">
      <c r="A7" s="17"/>
      <c r="C7" s="27"/>
    </row>
    <row r="8" spans="1:11" x14ac:dyDescent="0.25">
      <c r="A8" s="17"/>
      <c r="C8" s="2" t="s">
        <v>52</v>
      </c>
    </row>
    <row r="9" spans="1:11" x14ac:dyDescent="0.25">
      <c r="A9" s="17"/>
    </row>
    <row r="10" spans="1:11" x14ac:dyDescent="0.25">
      <c r="A10" s="16" t="s">
        <v>67</v>
      </c>
      <c r="C10" t="s">
        <v>35</v>
      </c>
      <c r="F10" s="5"/>
      <c r="G10" s="5"/>
    </row>
    <row r="11" spans="1:11" x14ac:dyDescent="0.25">
      <c r="A11" s="17"/>
      <c r="B11" s="5"/>
      <c r="C11" t="s">
        <v>36</v>
      </c>
      <c r="D11" s="5"/>
    </row>
    <row r="12" spans="1:11" x14ac:dyDescent="0.25">
      <c r="A12" s="17"/>
      <c r="B12" s="5"/>
      <c r="C12" s="2" t="s">
        <v>37</v>
      </c>
      <c r="D12" s="5"/>
    </row>
    <row r="13" spans="1:11" x14ac:dyDescent="0.25">
      <c r="A13" s="17"/>
    </row>
    <row r="14" spans="1:11" x14ac:dyDescent="0.25">
      <c r="A14" s="16" t="s">
        <v>55</v>
      </c>
      <c r="B14" s="5"/>
      <c r="C14" t="s">
        <v>24</v>
      </c>
      <c r="D14" s="5"/>
      <c r="F14" s="5"/>
      <c r="G14" s="5"/>
    </row>
    <row r="15" spans="1:11" x14ac:dyDescent="0.25">
      <c r="C15" t="s">
        <v>25</v>
      </c>
    </row>
    <row r="16" spans="1:11" x14ac:dyDescent="0.25">
      <c r="C16" s="2" t="s">
        <v>38</v>
      </c>
    </row>
    <row r="18" spans="1:11" x14ac:dyDescent="0.25">
      <c r="A18" s="23" t="s">
        <v>30</v>
      </c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5">
      <c r="A19" t="s">
        <v>16</v>
      </c>
      <c r="C19" t="s">
        <v>39</v>
      </c>
    </row>
    <row r="20" spans="1:11" x14ac:dyDescent="0.25">
      <c r="A20" t="s">
        <v>17</v>
      </c>
      <c r="C20" t="s">
        <v>39</v>
      </c>
    </row>
    <row r="21" spans="1:11" x14ac:dyDescent="0.25">
      <c r="A21" t="s">
        <v>65</v>
      </c>
      <c r="C21" t="s">
        <v>40</v>
      </c>
    </row>
    <row r="23" spans="1:11" x14ac:dyDescent="0.25">
      <c r="A23" s="23" t="s">
        <v>46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t="s">
        <v>16</v>
      </c>
      <c r="C24" t="s">
        <v>39</v>
      </c>
    </row>
    <row r="25" spans="1:11" x14ac:dyDescent="0.25">
      <c r="A25" t="s">
        <v>17</v>
      </c>
      <c r="C25" t="s">
        <v>39</v>
      </c>
    </row>
    <row r="26" spans="1:11" x14ac:dyDescent="0.25">
      <c r="A26" t="s">
        <v>65</v>
      </c>
      <c r="C26" t="s">
        <v>40</v>
      </c>
    </row>
    <row r="27" spans="1:11" x14ac:dyDescent="0.25">
      <c r="A27" t="s">
        <v>66</v>
      </c>
      <c r="C27" t="s">
        <v>40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31" r:id="rId4">
          <objectPr defaultSize="0" autoPict="0" r:id="rId5">
            <anchor moveWithCells="1" sizeWithCells="1">
              <from>
                <xdr:col>4</xdr:col>
                <xdr:colOff>0</xdr:colOff>
                <xdr:row>2</xdr:row>
                <xdr:rowOff>0</xdr:rowOff>
              </from>
              <to>
                <xdr:col>8</xdr:col>
                <xdr:colOff>342900</xdr:colOff>
                <xdr:row>4</xdr:row>
                <xdr:rowOff>142875</xdr:rowOff>
              </to>
            </anchor>
          </objectPr>
        </oleObject>
      </mc:Choice>
      <mc:Fallback>
        <oleObject progId="Equation.3" shapeId="1031" r:id="rId4"/>
      </mc:Fallback>
    </mc:AlternateContent>
    <mc:AlternateContent xmlns:mc="http://schemas.openxmlformats.org/markup-compatibility/2006">
      <mc:Choice Requires="x14">
        <oleObject progId="Equation.3" shapeId="1032" r:id="rId6">
          <objectPr defaultSize="0" autoPict="0" r:id="rId7">
            <anchor moveWithCells="1" sizeWithCells="1">
              <from>
                <xdr:col>4</xdr:col>
                <xdr:colOff>0</xdr:colOff>
                <xdr:row>5</xdr:row>
                <xdr:rowOff>0</xdr:rowOff>
              </from>
              <to>
                <xdr:col>6</xdr:col>
                <xdr:colOff>428625</xdr:colOff>
                <xdr:row>7</xdr:row>
                <xdr:rowOff>0</xdr:rowOff>
              </to>
            </anchor>
          </objectPr>
        </oleObject>
      </mc:Choice>
      <mc:Fallback>
        <oleObject progId="Equation.3" shapeId="1032" r:id="rId6"/>
      </mc:Fallback>
    </mc:AlternateContent>
    <mc:AlternateContent xmlns:mc="http://schemas.openxmlformats.org/markup-compatibility/2006">
      <mc:Choice Requires="x14">
        <oleObject progId="Equation.3" shapeId="1033" r:id="rId8">
          <objectPr defaultSize="0" autoPict="0" r:id="rId9">
            <anchor moveWithCells="1" sizeWithCells="1">
              <from>
                <xdr:col>4</xdr:col>
                <xdr:colOff>0</xdr:colOff>
                <xdr:row>9</xdr:row>
                <xdr:rowOff>0</xdr:rowOff>
              </from>
              <to>
                <xdr:col>7</xdr:col>
                <xdr:colOff>485775</xdr:colOff>
                <xdr:row>9</xdr:row>
                <xdr:rowOff>200025</xdr:rowOff>
              </to>
            </anchor>
          </objectPr>
        </oleObject>
      </mc:Choice>
      <mc:Fallback>
        <oleObject progId="Equation.3" shapeId="1033" r:id="rId8"/>
      </mc:Fallback>
    </mc:AlternateContent>
    <mc:AlternateContent xmlns:mc="http://schemas.openxmlformats.org/markup-compatibility/2006">
      <mc:Choice Requires="x14">
        <oleObject progId="Equation.3" shapeId="1034" r:id="rId10">
          <objectPr defaultSize="0" autoPict="0" r:id="rId11">
            <anchor moveWithCells="1" sizeWithCells="1">
              <from>
                <xdr:col>4</xdr:col>
                <xdr:colOff>0</xdr:colOff>
                <xdr:row>13</xdr:row>
                <xdr:rowOff>0</xdr:rowOff>
              </from>
              <to>
                <xdr:col>10</xdr:col>
                <xdr:colOff>361950</xdr:colOff>
                <xdr:row>13</xdr:row>
                <xdr:rowOff>200025</xdr:rowOff>
              </to>
            </anchor>
          </objectPr>
        </oleObject>
      </mc:Choice>
      <mc:Fallback>
        <oleObject progId="Equation.3" shapeId="1034" r:id="rId10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zoomScale="115" zoomScaleNormal="115" workbookViewId="0">
      <selection activeCell="E34" sqref="E34"/>
    </sheetView>
  </sheetViews>
  <sheetFormatPr defaultColWidth="8.875" defaultRowHeight="15.75" x14ac:dyDescent="0.25"/>
  <cols>
    <col min="1" max="1" width="15.625" style="1" customWidth="1"/>
    <col min="2" max="2" width="9.75" style="1" bestFit="1" customWidth="1"/>
    <col min="3" max="3" width="8.875" style="1"/>
    <col min="4" max="4" width="9" style="1" customWidth="1"/>
    <col min="5" max="5" width="9.375" style="1" customWidth="1"/>
    <col min="6" max="6" width="15.625" style="1" customWidth="1"/>
    <col min="7" max="9" width="9" style="1" customWidth="1"/>
    <col min="10" max="16384" width="8.875" style="1"/>
  </cols>
  <sheetData>
    <row r="2" spans="1:10" x14ac:dyDescent="0.25">
      <c r="A2" s="18" t="s">
        <v>6</v>
      </c>
      <c r="B2" s="18" t="s">
        <v>27</v>
      </c>
      <c r="C2" s="15">
        <v>64</v>
      </c>
      <c r="F2" s="12" t="s">
        <v>8</v>
      </c>
      <c r="G2" s="12"/>
      <c r="H2" s="18">
        <v>12</v>
      </c>
    </row>
    <row r="3" spans="1:10" x14ac:dyDescent="0.25">
      <c r="F3" s="12" t="s">
        <v>28</v>
      </c>
      <c r="G3" s="12"/>
      <c r="H3" s="18">
        <v>8</v>
      </c>
    </row>
    <row r="5" spans="1:10" x14ac:dyDescent="0.25">
      <c r="A5" s="6" t="s">
        <v>1</v>
      </c>
      <c r="B5" s="6" t="s">
        <v>9</v>
      </c>
      <c r="C5" s="6" t="s">
        <v>10</v>
      </c>
      <c r="D5" s="19" t="s">
        <v>26</v>
      </c>
      <c r="E5" s="19"/>
      <c r="F5" s="19"/>
      <c r="G5" s="19"/>
    </row>
    <row r="6" spans="1:10" x14ac:dyDescent="0.25">
      <c r="A6" s="6" t="s">
        <v>2</v>
      </c>
      <c r="B6" s="6">
        <v>64</v>
      </c>
      <c r="C6" s="6">
        <v>64</v>
      </c>
      <c r="D6" s="6">
        <f>($C$2/B6)*($C$2/C6)</f>
        <v>1</v>
      </c>
    </row>
    <row r="7" spans="1:10" x14ac:dyDescent="0.25">
      <c r="A7" s="6" t="s">
        <v>3</v>
      </c>
      <c r="B7" s="6">
        <v>32</v>
      </c>
      <c r="C7" s="6">
        <v>32</v>
      </c>
      <c r="D7" s="6">
        <f t="shared" ref="D7:D9" si="0">($C$2/B7)*($C$2/C7)</f>
        <v>4</v>
      </c>
    </row>
    <row r="8" spans="1:10" x14ac:dyDescent="0.25">
      <c r="A8" s="6" t="s">
        <v>4</v>
      </c>
      <c r="B8" s="6">
        <v>16</v>
      </c>
      <c r="C8" s="6">
        <v>16</v>
      </c>
      <c r="D8" s="6">
        <f t="shared" si="0"/>
        <v>16</v>
      </c>
    </row>
    <row r="9" spans="1:10" x14ac:dyDescent="0.25">
      <c r="A9" s="6" t="s">
        <v>5</v>
      </c>
      <c r="B9" s="6">
        <v>8</v>
      </c>
      <c r="C9" s="6">
        <v>8</v>
      </c>
      <c r="D9" s="6">
        <f t="shared" si="0"/>
        <v>64</v>
      </c>
    </row>
    <row r="12" spans="1:10" x14ac:dyDescent="0.25">
      <c r="A12" s="21" t="s">
        <v>32</v>
      </c>
      <c r="F12" s="21" t="s">
        <v>33</v>
      </c>
    </row>
    <row r="14" spans="1:10" x14ac:dyDescent="0.25">
      <c r="A14" s="3" t="s">
        <v>0</v>
      </c>
      <c r="F14" s="3" t="s">
        <v>0</v>
      </c>
    </row>
    <row r="15" spans="1:10" x14ac:dyDescent="0.25">
      <c r="A15" s="7"/>
      <c r="B15" s="32" t="s">
        <v>15</v>
      </c>
      <c r="C15" s="33"/>
      <c r="D15" s="34"/>
      <c r="F15" s="7"/>
      <c r="G15" s="31" t="s">
        <v>15</v>
      </c>
      <c r="H15" s="31"/>
      <c r="I15" s="31"/>
      <c r="J15" s="31"/>
    </row>
    <row r="16" spans="1:10" x14ac:dyDescent="0.25">
      <c r="A16" s="8" t="s">
        <v>1</v>
      </c>
      <c r="B16" s="22" t="s">
        <v>44</v>
      </c>
      <c r="C16" s="22" t="s">
        <v>12</v>
      </c>
      <c r="D16" s="22" t="s">
        <v>48</v>
      </c>
      <c r="F16" s="8" t="s">
        <v>1</v>
      </c>
      <c r="G16" s="22" t="s">
        <v>45</v>
      </c>
      <c r="H16" s="22" t="s">
        <v>12</v>
      </c>
      <c r="I16" s="25" t="s">
        <v>48</v>
      </c>
      <c r="J16" s="22" t="s">
        <v>20</v>
      </c>
    </row>
    <row r="17" spans="1:10" x14ac:dyDescent="0.25">
      <c r="A17" s="9" t="s">
        <v>2</v>
      </c>
      <c r="B17" s="49">
        <f>$D6*ICatPULevel!R16</f>
        <v>6650</v>
      </c>
      <c r="C17" s="49">
        <f>$D6*ICatPULevel!S16</f>
        <v>6409</v>
      </c>
      <c r="D17" s="49">
        <f>$D6*ICatPULevel!T16</f>
        <v>3</v>
      </c>
      <c r="F17" s="9" t="s">
        <v>2</v>
      </c>
      <c r="G17" s="49">
        <f>$D6*ICatPULevel!V16</f>
        <v>19444</v>
      </c>
      <c r="H17" s="49">
        <f>$D6*ICatPULevel!W16</f>
        <v>12818</v>
      </c>
      <c r="I17" s="49">
        <f>$D6*ICatPULevel!X16</f>
        <v>6</v>
      </c>
      <c r="J17" s="49">
        <f>$D6*ICatPULevel!Y16</f>
        <v>6144</v>
      </c>
    </row>
    <row r="18" spans="1:10" x14ac:dyDescent="0.25">
      <c r="A18" s="9" t="s">
        <v>3</v>
      </c>
      <c r="B18" s="49">
        <f>$D7*ICatPULevel!R17</f>
        <v>7144</v>
      </c>
      <c r="C18" s="49">
        <f>$D7*ICatPULevel!S17</f>
        <v>6692</v>
      </c>
      <c r="D18" s="49">
        <f>$D7*ICatPULevel!T17</f>
        <v>12</v>
      </c>
      <c r="F18" s="9" t="s">
        <v>3</v>
      </c>
      <c r="G18" s="49">
        <f>$D7*ICatPULevel!V17</f>
        <v>20432</v>
      </c>
      <c r="H18" s="49">
        <f>$D7*ICatPULevel!W17</f>
        <v>13384</v>
      </c>
      <c r="I18" s="49">
        <f>$D7*ICatPULevel!X17</f>
        <v>24</v>
      </c>
      <c r="J18" s="49">
        <f>$D7*ICatPULevel!Y17</f>
        <v>6144</v>
      </c>
    </row>
    <row r="19" spans="1:10" x14ac:dyDescent="0.25">
      <c r="A19" s="9" t="s">
        <v>4</v>
      </c>
      <c r="B19" s="49">
        <f>$D8*ICatPULevel!R18</f>
        <v>8096</v>
      </c>
      <c r="C19" s="49">
        <f>$D8*ICatPULevel!S18</f>
        <v>7312</v>
      </c>
      <c r="D19" s="49">
        <f>$D8*ICatPULevel!T18</f>
        <v>48</v>
      </c>
      <c r="F19" s="9" t="s">
        <v>4</v>
      </c>
      <c r="G19" s="49">
        <f>$D8*ICatPULevel!V18</f>
        <v>22336</v>
      </c>
      <c r="H19" s="49">
        <f>$D8*ICatPULevel!W18</f>
        <v>14624</v>
      </c>
      <c r="I19" s="49">
        <f>$D8*ICatPULevel!X18</f>
        <v>96</v>
      </c>
      <c r="J19" s="49">
        <f>$D8*ICatPULevel!Y18</f>
        <v>6144</v>
      </c>
    </row>
    <row r="20" spans="1:10" x14ac:dyDescent="0.25">
      <c r="A20" s="9" t="s">
        <v>5</v>
      </c>
      <c r="B20" s="49">
        <f>$D9*ICatPULevel!R19</f>
        <v>6080</v>
      </c>
      <c r="C20" s="49">
        <f>$D9*ICatPULevel!S19</f>
        <v>5312</v>
      </c>
      <c r="D20" s="49">
        <f>$D9*ICatPULevel!T19</f>
        <v>64</v>
      </c>
      <c r="F20" s="9" t="s">
        <v>5</v>
      </c>
      <c r="G20" s="49">
        <f>$D9*ICatPULevel!V19</f>
        <v>16256</v>
      </c>
      <c r="H20" s="49">
        <f>$D9*ICatPULevel!W19</f>
        <v>10624</v>
      </c>
      <c r="I20" s="49">
        <f>$D9*ICatPULevel!X19</f>
        <v>128</v>
      </c>
      <c r="J20" s="49">
        <f>$D9*ICatPULevel!Y19</f>
        <v>4096</v>
      </c>
    </row>
    <row r="22" spans="1:10" x14ac:dyDescent="0.25">
      <c r="A22" s="3" t="s">
        <v>30</v>
      </c>
      <c r="F22" s="3" t="s">
        <v>30</v>
      </c>
    </row>
    <row r="23" spans="1:10" x14ac:dyDescent="0.25">
      <c r="A23" s="9" t="s">
        <v>1</v>
      </c>
      <c r="B23" s="24" t="s">
        <v>15</v>
      </c>
      <c r="C23" s="19"/>
      <c r="D23" s="19"/>
      <c r="F23" s="9" t="s">
        <v>1</v>
      </c>
      <c r="G23" s="24" t="s">
        <v>15</v>
      </c>
      <c r="H23" s="36"/>
      <c r="I23" s="36"/>
    </row>
    <row r="24" spans="1:10" x14ac:dyDescent="0.25">
      <c r="A24" s="9" t="s">
        <v>2</v>
      </c>
      <c r="B24" s="49">
        <f>ICatPULevel!H24</f>
        <v>51200</v>
      </c>
      <c r="F24" s="9" t="s">
        <v>2</v>
      </c>
      <c r="G24" s="49">
        <f>ICatPULevel!J24</f>
        <v>101376</v>
      </c>
    </row>
    <row r="25" spans="1:10" x14ac:dyDescent="0.25">
      <c r="A25" s="9" t="s">
        <v>3</v>
      </c>
      <c r="B25" s="49">
        <f>ICatPULevel!H25</f>
        <v>13312</v>
      </c>
      <c r="F25" s="9" t="s">
        <v>3</v>
      </c>
      <c r="G25" s="49">
        <f>ICatPULevel!J25</f>
        <v>26112</v>
      </c>
    </row>
    <row r="26" spans="1:10" x14ac:dyDescent="0.25">
      <c r="A26" s="9" t="s">
        <v>4</v>
      </c>
      <c r="B26" s="49">
        <f>ICatPULevel!H26</f>
        <v>3584</v>
      </c>
      <c r="F26" s="9" t="s">
        <v>4</v>
      </c>
      <c r="G26" s="49">
        <f>ICatPULevel!J26</f>
        <v>6912</v>
      </c>
    </row>
    <row r="27" spans="1:10" x14ac:dyDescent="0.25">
      <c r="A27" s="9" t="s">
        <v>5</v>
      </c>
      <c r="B27" s="49">
        <f>ICatPULevel!H27</f>
        <v>640</v>
      </c>
      <c r="F27" s="9" t="s">
        <v>5</v>
      </c>
      <c r="G27" s="49">
        <f>ICatPULevel!J27</f>
        <v>1216</v>
      </c>
    </row>
    <row r="28" spans="1:10" x14ac:dyDescent="0.25">
      <c r="B28" s="6"/>
      <c r="G28" s="6"/>
    </row>
    <row r="29" spans="1:10" x14ac:dyDescent="0.25">
      <c r="A29" s="3" t="s">
        <v>46</v>
      </c>
      <c r="B29" s="6"/>
      <c r="F29" s="3" t="s">
        <v>46</v>
      </c>
      <c r="G29" s="6"/>
    </row>
    <row r="30" spans="1:10" x14ac:dyDescent="0.25">
      <c r="A30" s="9" t="s">
        <v>1</v>
      </c>
      <c r="B30" s="22" t="s">
        <v>15</v>
      </c>
      <c r="F30" s="9" t="s">
        <v>1</v>
      </c>
      <c r="G30" s="22" t="s">
        <v>15</v>
      </c>
    </row>
    <row r="31" spans="1:10" x14ac:dyDescent="0.25">
      <c r="A31" s="9" t="s">
        <v>2</v>
      </c>
      <c r="B31" s="49">
        <f>$D6*ICatPULevel!J32</f>
        <v>100352</v>
      </c>
      <c r="F31" s="9" t="s">
        <v>2</v>
      </c>
      <c r="G31" s="49">
        <f>$D6*ICatPULevel!L32</f>
        <v>150528</v>
      </c>
    </row>
    <row r="32" spans="1:10" x14ac:dyDescent="0.25">
      <c r="A32" s="9" t="s">
        <v>3</v>
      </c>
      <c r="B32" s="49">
        <f>$D7*ICatPULevel!J33</f>
        <v>102400</v>
      </c>
      <c r="F32" s="9" t="s">
        <v>3</v>
      </c>
      <c r="G32" s="49">
        <f>$D7*ICatPULevel!L33</f>
        <v>153600</v>
      </c>
    </row>
    <row r="33" spans="1:7" x14ac:dyDescent="0.25">
      <c r="A33" s="9" t="s">
        <v>4</v>
      </c>
      <c r="B33" s="49">
        <f>$D8*ICatPULevel!J34</f>
        <v>106496</v>
      </c>
      <c r="F33" s="9" t="s">
        <v>4</v>
      </c>
      <c r="G33" s="49">
        <f>$D8*ICatPULevel!L34</f>
        <v>159744</v>
      </c>
    </row>
    <row r="34" spans="1:7" x14ac:dyDescent="0.25">
      <c r="A34" s="9" t="s">
        <v>5</v>
      </c>
      <c r="B34" s="49">
        <f>$D9*ICatPULevel!J35</f>
        <v>73728</v>
      </c>
      <c r="F34" s="9" t="s">
        <v>5</v>
      </c>
      <c r="G34" s="49">
        <f>$D9*ICatPULevel!L35</f>
        <v>110592</v>
      </c>
    </row>
    <row r="37" spans="1:7" x14ac:dyDescent="0.25">
      <c r="A37" s="35" t="s">
        <v>47</v>
      </c>
      <c r="B37" s="35"/>
      <c r="C37" s="35"/>
    </row>
  </sheetData>
  <mergeCells count="4">
    <mergeCell ref="G15:J15"/>
    <mergeCell ref="B15:D15"/>
    <mergeCell ref="A37:C37"/>
    <mergeCell ref="H23:I23"/>
  </mergeCells>
  <phoneticPr fontId="1" type="noConversion"/>
  <conditionalFormatting sqref="B17:B20">
    <cfRule type="cellIs" dxfId="10" priority="11" operator="equal">
      <formula>MAX($B$17:$B$20)</formula>
    </cfRule>
  </conditionalFormatting>
  <conditionalFormatting sqref="C17:C20">
    <cfRule type="cellIs" dxfId="9" priority="10" operator="equal">
      <formula>MAX($C$17:$C$20)</formula>
    </cfRule>
  </conditionalFormatting>
  <conditionalFormatting sqref="D17:D20">
    <cfRule type="cellIs" dxfId="8" priority="9" operator="equal">
      <formula>MAX($D$17:$D$20)</formula>
    </cfRule>
  </conditionalFormatting>
  <conditionalFormatting sqref="G17:G20">
    <cfRule type="cellIs" dxfId="7" priority="8" operator="equal">
      <formula>MAX($G$17:$G$20)</formula>
    </cfRule>
  </conditionalFormatting>
  <conditionalFormatting sqref="H17:H20">
    <cfRule type="cellIs" dxfId="6" priority="7" operator="equal">
      <formula>MAX($H$17:$H$20)</formula>
    </cfRule>
  </conditionalFormatting>
  <conditionalFormatting sqref="I17:I20">
    <cfRule type="cellIs" dxfId="5" priority="6" operator="equal">
      <formula>MAX($I$17:$I$20)</formula>
    </cfRule>
  </conditionalFormatting>
  <conditionalFormatting sqref="J17:J20">
    <cfRule type="cellIs" dxfId="4" priority="5" operator="equal">
      <formula>MAX($J$17:$J$20)</formula>
    </cfRule>
  </conditionalFormatting>
  <conditionalFormatting sqref="B24:B27">
    <cfRule type="cellIs" dxfId="3" priority="4" operator="equal">
      <formula>MAX($B$24:$B$27)</formula>
    </cfRule>
  </conditionalFormatting>
  <conditionalFormatting sqref="G24:G27">
    <cfRule type="cellIs" dxfId="2" priority="3" operator="equal">
      <formula>MAX($G$24:$G$27)</formula>
    </cfRule>
  </conditionalFormatting>
  <conditionalFormatting sqref="B31:B34">
    <cfRule type="cellIs" dxfId="1" priority="2" operator="equal">
      <formula>MAX($B$31:$B$34)</formula>
    </cfRule>
  </conditionalFormatting>
  <conditionalFormatting sqref="G31:G34">
    <cfRule type="cellIs" dxfId="0" priority="1" operator="equal">
      <formula>MAX($G$31:$G$34)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A7" zoomScale="85" zoomScaleNormal="85" zoomScalePageLayoutView="70" workbookViewId="0">
      <selection activeCell="K9" sqref="K9"/>
    </sheetView>
  </sheetViews>
  <sheetFormatPr defaultColWidth="8.875" defaultRowHeight="15.75" x14ac:dyDescent="0.25"/>
  <cols>
    <col min="1" max="1" width="15.625" style="1" customWidth="1"/>
    <col min="2" max="4" width="8.875" style="1"/>
    <col min="5" max="5" width="9" style="1" customWidth="1"/>
    <col min="6" max="6" width="8.875" style="1"/>
    <col min="7" max="9" width="9" style="1" customWidth="1"/>
    <col min="10" max="16384" width="8.875" style="1"/>
  </cols>
  <sheetData>
    <row r="1" spans="1:25" x14ac:dyDescent="0.25">
      <c r="A1" s="6"/>
      <c r="B1" s="6"/>
    </row>
    <row r="2" spans="1:25" x14ac:dyDescent="0.25">
      <c r="A2" s="18" t="s">
        <v>6</v>
      </c>
      <c r="B2" s="18" t="s">
        <v>7</v>
      </c>
      <c r="D2" s="12" t="s">
        <v>29</v>
      </c>
      <c r="F2" s="12">
        <v>8</v>
      </c>
    </row>
    <row r="4" spans="1:25" x14ac:dyDescent="0.25">
      <c r="A4" s="6" t="s">
        <v>1</v>
      </c>
      <c r="B4" s="6" t="s">
        <v>9</v>
      </c>
      <c r="C4" s="6" t="s">
        <v>10</v>
      </c>
    </row>
    <row r="5" spans="1:25" x14ac:dyDescent="0.25">
      <c r="A5" s="6" t="s">
        <v>2</v>
      </c>
      <c r="B5" s="6">
        <v>64</v>
      </c>
      <c r="C5" s="6">
        <v>64</v>
      </c>
    </row>
    <row r="6" spans="1:25" x14ac:dyDescent="0.25">
      <c r="A6" s="6" t="s">
        <v>3</v>
      </c>
      <c r="B6" s="6">
        <v>32</v>
      </c>
      <c r="C6" s="6">
        <v>32</v>
      </c>
    </row>
    <row r="7" spans="1:25" x14ac:dyDescent="0.25">
      <c r="A7" s="6" t="s">
        <v>4</v>
      </c>
      <c r="B7" s="6">
        <v>16</v>
      </c>
      <c r="C7" s="6">
        <v>16</v>
      </c>
    </row>
    <row r="8" spans="1:25" x14ac:dyDescent="0.25">
      <c r="A8" s="6" t="s">
        <v>5</v>
      </c>
      <c r="B8" s="6">
        <v>8</v>
      </c>
      <c r="C8" s="6">
        <v>8</v>
      </c>
    </row>
    <row r="11" spans="1:25" x14ac:dyDescent="0.25">
      <c r="A11" s="3" t="s">
        <v>0</v>
      </c>
    </row>
    <row r="12" spans="1:25" x14ac:dyDescent="0.25">
      <c r="A12" s="14"/>
      <c r="B12" s="43" t="s">
        <v>18</v>
      </c>
      <c r="C12" s="44"/>
      <c r="D12" s="44"/>
      <c r="E12" s="44"/>
      <c r="F12" s="44"/>
      <c r="G12" s="44"/>
      <c r="H12" s="44"/>
      <c r="I12" s="45"/>
      <c r="J12" s="43" t="s">
        <v>19</v>
      </c>
      <c r="K12" s="44"/>
      <c r="L12" s="44"/>
      <c r="M12" s="44"/>
      <c r="N12" s="44"/>
      <c r="O12" s="44"/>
      <c r="P12" s="44"/>
      <c r="Q12" s="45"/>
      <c r="R12" s="37" t="s">
        <v>58</v>
      </c>
      <c r="S12" s="38"/>
      <c r="T12" s="38"/>
      <c r="U12" s="38"/>
      <c r="V12" s="38"/>
      <c r="W12" s="38"/>
      <c r="X12" s="38"/>
      <c r="Y12" s="39"/>
    </row>
    <row r="13" spans="1:25" x14ac:dyDescent="0.25">
      <c r="A13" s="14"/>
      <c r="B13" s="42" t="s">
        <v>23</v>
      </c>
      <c r="C13" s="42"/>
      <c r="D13" s="42"/>
      <c r="E13" s="42"/>
      <c r="F13" s="42"/>
      <c r="G13" s="42"/>
      <c r="H13" s="42" t="s">
        <v>22</v>
      </c>
      <c r="I13" s="42"/>
      <c r="J13" s="42" t="s">
        <v>23</v>
      </c>
      <c r="K13" s="42"/>
      <c r="L13" s="42"/>
      <c r="M13" s="42"/>
      <c r="N13" s="42"/>
      <c r="O13" s="42"/>
      <c r="P13" s="42" t="s">
        <v>22</v>
      </c>
      <c r="Q13" s="42"/>
      <c r="R13" s="37" t="s">
        <v>59</v>
      </c>
      <c r="S13" s="38"/>
      <c r="T13" s="38"/>
      <c r="U13" s="39"/>
      <c r="V13" s="37" t="s">
        <v>60</v>
      </c>
      <c r="W13" s="38"/>
      <c r="X13" s="38"/>
      <c r="Y13" s="39"/>
    </row>
    <row r="14" spans="1:25" x14ac:dyDescent="0.25">
      <c r="A14" s="7"/>
      <c r="B14" s="40" t="s">
        <v>54</v>
      </c>
      <c r="C14" s="48"/>
      <c r="D14" s="48"/>
      <c r="E14" s="41"/>
      <c r="F14" s="40" t="s">
        <v>11</v>
      </c>
      <c r="G14" s="41"/>
      <c r="H14" s="46" t="s">
        <v>55</v>
      </c>
      <c r="I14" s="47"/>
      <c r="J14" s="40" t="s">
        <v>54</v>
      </c>
      <c r="K14" s="48"/>
      <c r="L14" s="48"/>
      <c r="M14" s="41"/>
      <c r="N14" s="46" t="s">
        <v>11</v>
      </c>
      <c r="O14" s="47"/>
      <c r="P14" s="46" t="s">
        <v>55</v>
      </c>
      <c r="Q14" s="47"/>
      <c r="R14" s="32"/>
      <c r="S14" s="33"/>
      <c r="T14" s="33"/>
      <c r="U14" s="34"/>
      <c r="V14" s="32"/>
      <c r="W14" s="33"/>
      <c r="X14" s="33"/>
      <c r="Y14" s="34"/>
    </row>
    <row r="15" spans="1:25" x14ac:dyDescent="0.25">
      <c r="A15" s="8" t="s">
        <v>1</v>
      </c>
      <c r="B15" s="20" t="s">
        <v>14</v>
      </c>
      <c r="C15" s="20" t="s">
        <v>13</v>
      </c>
      <c r="D15" s="20" t="s">
        <v>12</v>
      </c>
      <c r="E15" s="25" t="s">
        <v>48</v>
      </c>
      <c r="F15" s="20" t="s">
        <v>14</v>
      </c>
      <c r="G15" s="20" t="s">
        <v>12</v>
      </c>
      <c r="H15" s="20" t="s">
        <v>14</v>
      </c>
      <c r="I15" s="20" t="s">
        <v>20</v>
      </c>
      <c r="J15" s="20" t="s">
        <v>14</v>
      </c>
      <c r="K15" s="20" t="s">
        <v>13</v>
      </c>
      <c r="L15" s="20" t="s">
        <v>12</v>
      </c>
      <c r="M15" s="25" t="s">
        <v>48</v>
      </c>
      <c r="N15" s="20" t="s">
        <v>14</v>
      </c>
      <c r="O15" s="20" t="s">
        <v>12</v>
      </c>
      <c r="P15" s="20" t="s">
        <v>14</v>
      </c>
      <c r="Q15" s="20" t="s">
        <v>20</v>
      </c>
      <c r="R15" s="26" t="s">
        <v>44</v>
      </c>
      <c r="S15" s="20" t="s">
        <v>12</v>
      </c>
      <c r="T15" s="25" t="s">
        <v>48</v>
      </c>
      <c r="U15" s="20" t="s">
        <v>20</v>
      </c>
      <c r="V15" s="30" t="s">
        <v>44</v>
      </c>
      <c r="W15" s="30" t="s">
        <v>12</v>
      </c>
      <c r="X15" s="30" t="s">
        <v>48</v>
      </c>
      <c r="Y15" s="30" t="s">
        <v>20</v>
      </c>
    </row>
    <row r="16" spans="1:25" x14ac:dyDescent="0.25">
      <c r="A16" s="9" t="s">
        <v>2</v>
      </c>
      <c r="B16" s="49">
        <f>4*($B5-1)</f>
        <v>252</v>
      </c>
      <c r="C16" s="49">
        <v>3</v>
      </c>
      <c r="D16" s="49">
        <f>2*$B5+3</f>
        <v>131</v>
      </c>
      <c r="E16" s="49">
        <v>1</v>
      </c>
      <c r="F16" s="49">
        <f>B5*C5</f>
        <v>4096</v>
      </c>
      <c r="G16" s="49">
        <f>B5*C5</f>
        <v>4096</v>
      </c>
      <c r="H16" s="49">
        <f>$B5*$C5</f>
        <v>4096</v>
      </c>
      <c r="I16" s="49">
        <f>$B5*$C5</f>
        <v>4096</v>
      </c>
      <c r="J16" s="49">
        <f>(4*($B5/2)-4)*2</f>
        <v>248</v>
      </c>
      <c r="K16" s="49">
        <v>3</v>
      </c>
      <c r="L16" s="49">
        <f>(2*($B5/2)+3)*2</f>
        <v>134</v>
      </c>
      <c r="M16" s="49">
        <f>1*2</f>
        <v>2</v>
      </c>
      <c r="N16" s="49">
        <f t="shared" ref="N16:O18" si="0">(($B5/2)*($C5/2))*2</f>
        <v>2048</v>
      </c>
      <c r="O16" s="49">
        <f t="shared" si="0"/>
        <v>2048</v>
      </c>
      <c r="P16" s="49">
        <f>($B5/2)*($C5/2)*2</f>
        <v>2048</v>
      </c>
      <c r="Q16" s="49">
        <f>($B5/2)*($C5/2)*2</f>
        <v>2048</v>
      </c>
      <c r="R16" s="49">
        <f>SUM(B16,F16,J16,N16)+SUM(C16,K16)</f>
        <v>6650</v>
      </c>
      <c r="S16" s="49">
        <f>SUM(D16,G16,L16,O16)</f>
        <v>6409</v>
      </c>
      <c r="T16" s="49">
        <f>SUM(E16,M16)</f>
        <v>3</v>
      </c>
      <c r="U16" s="49" t="s">
        <v>61</v>
      </c>
      <c r="V16" s="49">
        <f>2*SUM(B16,F16,J16,N16)+SUM(H16)+2*SUM(C16,K16)+SUM(P16)</f>
        <v>19444</v>
      </c>
      <c r="W16" s="49">
        <f>2*SUM(D16,G16,L16,O16)</f>
        <v>12818</v>
      </c>
      <c r="X16" s="49">
        <f>2*SUM(E16,M16)</f>
        <v>6</v>
      </c>
      <c r="Y16" s="49">
        <f>SUM(I16,Q16)</f>
        <v>6144</v>
      </c>
    </row>
    <row r="17" spans="1:25" x14ac:dyDescent="0.25">
      <c r="A17" s="9" t="s">
        <v>3</v>
      </c>
      <c r="B17" s="49">
        <f t="shared" ref="B17:B19" si="1">4*($B6-1)</f>
        <v>124</v>
      </c>
      <c r="C17" s="49">
        <v>3</v>
      </c>
      <c r="D17" s="49">
        <f t="shared" ref="D17:D19" si="2">2*$B6+3</f>
        <v>67</v>
      </c>
      <c r="E17" s="49">
        <v>1</v>
      </c>
      <c r="F17" s="49">
        <f>B6*C6</f>
        <v>1024</v>
      </c>
      <c r="G17" s="49">
        <f>B6*C6</f>
        <v>1024</v>
      </c>
      <c r="H17" s="49">
        <f t="shared" ref="H17:I19" si="3">$B6*$C6</f>
        <v>1024</v>
      </c>
      <c r="I17" s="49">
        <f t="shared" si="3"/>
        <v>1024</v>
      </c>
      <c r="J17" s="49">
        <f t="shared" ref="J17:J18" si="4">(4*($B6/2)-4)*2</f>
        <v>120</v>
      </c>
      <c r="K17" s="49">
        <v>3</v>
      </c>
      <c r="L17" s="49">
        <f t="shared" ref="L17:L18" si="5">(2*($B6/2)+3)*2</f>
        <v>70</v>
      </c>
      <c r="M17" s="49">
        <f t="shared" ref="M17:M18" si="6">1*2</f>
        <v>2</v>
      </c>
      <c r="N17" s="49">
        <f t="shared" si="0"/>
        <v>512</v>
      </c>
      <c r="O17" s="49">
        <f t="shared" si="0"/>
        <v>512</v>
      </c>
      <c r="P17" s="49">
        <f t="shared" ref="P17:Q18" si="7">($B6/2)*($C6/2)*2</f>
        <v>512</v>
      </c>
      <c r="Q17" s="49">
        <f t="shared" si="7"/>
        <v>512</v>
      </c>
      <c r="R17" s="49">
        <f t="shared" ref="R17:R19" si="8">SUM(B17,F17,J17,N17)+SUM(C17,K17)</f>
        <v>1786</v>
      </c>
      <c r="S17" s="49">
        <f t="shared" ref="S17:S19" si="9">SUM(D17,G17,L17,O17)</f>
        <v>1673</v>
      </c>
      <c r="T17" s="49">
        <f t="shared" ref="T17:T19" si="10">SUM(E17,M17)</f>
        <v>3</v>
      </c>
      <c r="U17" s="49" t="s">
        <v>61</v>
      </c>
      <c r="V17" s="49">
        <f t="shared" ref="V17:V19" si="11">2*SUM(B17,F17,J17,N17)+SUM(H17)+2*SUM(C17,K17)+SUM(P17)</f>
        <v>5108</v>
      </c>
      <c r="W17" s="49">
        <f t="shared" ref="W17:W19" si="12">2*SUM(D17,G17,L17,O17)</f>
        <v>3346</v>
      </c>
      <c r="X17" s="49">
        <f t="shared" ref="X17:X19" si="13">2*SUM(E17,M17)</f>
        <v>6</v>
      </c>
      <c r="Y17" s="49">
        <f t="shared" ref="Y17:Y19" si="14">SUM(I17,Q17)</f>
        <v>1536</v>
      </c>
    </row>
    <row r="18" spans="1:25" x14ac:dyDescent="0.25">
      <c r="A18" s="9" t="s">
        <v>4</v>
      </c>
      <c r="B18" s="49">
        <f t="shared" si="1"/>
        <v>60</v>
      </c>
      <c r="C18" s="49">
        <v>3</v>
      </c>
      <c r="D18" s="49">
        <f t="shared" si="2"/>
        <v>35</v>
      </c>
      <c r="E18" s="49">
        <v>1</v>
      </c>
      <c r="F18" s="49">
        <f>B7*C7</f>
        <v>256</v>
      </c>
      <c r="G18" s="49">
        <f>B7*C7</f>
        <v>256</v>
      </c>
      <c r="H18" s="49">
        <f t="shared" si="3"/>
        <v>256</v>
      </c>
      <c r="I18" s="49">
        <f t="shared" si="3"/>
        <v>256</v>
      </c>
      <c r="J18" s="49">
        <f t="shared" si="4"/>
        <v>56</v>
      </c>
      <c r="K18" s="49">
        <v>3</v>
      </c>
      <c r="L18" s="49">
        <f t="shared" si="5"/>
        <v>38</v>
      </c>
      <c r="M18" s="49">
        <f t="shared" si="6"/>
        <v>2</v>
      </c>
      <c r="N18" s="49">
        <f t="shared" si="0"/>
        <v>128</v>
      </c>
      <c r="O18" s="49">
        <f t="shared" si="0"/>
        <v>128</v>
      </c>
      <c r="P18" s="49">
        <f t="shared" si="7"/>
        <v>128</v>
      </c>
      <c r="Q18" s="49">
        <f t="shared" si="7"/>
        <v>128</v>
      </c>
      <c r="R18" s="49">
        <f t="shared" si="8"/>
        <v>506</v>
      </c>
      <c r="S18" s="49">
        <f t="shared" si="9"/>
        <v>457</v>
      </c>
      <c r="T18" s="49">
        <f t="shared" si="10"/>
        <v>3</v>
      </c>
      <c r="U18" s="49" t="s">
        <v>61</v>
      </c>
      <c r="V18" s="49">
        <f t="shared" si="11"/>
        <v>1396</v>
      </c>
      <c r="W18" s="49">
        <f t="shared" si="12"/>
        <v>914</v>
      </c>
      <c r="X18" s="49">
        <f t="shared" si="13"/>
        <v>6</v>
      </c>
      <c r="Y18" s="49">
        <f t="shared" si="14"/>
        <v>384</v>
      </c>
    </row>
    <row r="19" spans="1:25" x14ac:dyDescent="0.25">
      <c r="A19" s="9" t="s">
        <v>5</v>
      </c>
      <c r="B19" s="49">
        <f t="shared" si="1"/>
        <v>28</v>
      </c>
      <c r="C19" s="49">
        <v>3</v>
      </c>
      <c r="D19" s="49">
        <f t="shared" si="2"/>
        <v>19</v>
      </c>
      <c r="E19" s="49">
        <v>1</v>
      </c>
      <c r="F19" s="49">
        <f>B8*C8</f>
        <v>64</v>
      </c>
      <c r="G19" s="49">
        <f>B8*C8</f>
        <v>64</v>
      </c>
      <c r="H19" s="49">
        <f t="shared" si="3"/>
        <v>64</v>
      </c>
      <c r="I19" s="49">
        <f t="shared" si="3"/>
        <v>64</v>
      </c>
      <c r="J19" s="49" t="s">
        <v>41</v>
      </c>
      <c r="K19" s="49" t="s">
        <v>41</v>
      </c>
      <c r="L19" s="49" t="s">
        <v>41</v>
      </c>
      <c r="M19" s="49" t="s">
        <v>42</v>
      </c>
      <c r="N19" s="49" t="s">
        <v>41</v>
      </c>
      <c r="O19" s="49" t="s">
        <v>42</v>
      </c>
      <c r="P19" s="49" t="s">
        <v>43</v>
      </c>
      <c r="Q19" s="49" t="s">
        <v>41</v>
      </c>
      <c r="R19" s="49">
        <f t="shared" si="8"/>
        <v>95</v>
      </c>
      <c r="S19" s="49">
        <f t="shared" si="9"/>
        <v>83</v>
      </c>
      <c r="T19" s="49">
        <f t="shared" si="10"/>
        <v>1</v>
      </c>
      <c r="U19" s="49" t="s">
        <v>62</v>
      </c>
      <c r="V19" s="49">
        <f t="shared" si="11"/>
        <v>254</v>
      </c>
      <c r="W19" s="49">
        <f t="shared" si="12"/>
        <v>166</v>
      </c>
      <c r="X19" s="49">
        <f t="shared" si="13"/>
        <v>2</v>
      </c>
      <c r="Y19" s="49">
        <f t="shared" si="14"/>
        <v>64</v>
      </c>
    </row>
    <row r="21" spans="1:25" x14ac:dyDescent="0.25">
      <c r="A21" s="3" t="s">
        <v>30</v>
      </c>
    </row>
    <row r="22" spans="1:25" x14ac:dyDescent="0.25">
      <c r="A22" s="13"/>
      <c r="B22" s="50" t="s">
        <v>18</v>
      </c>
      <c r="C22" s="51"/>
      <c r="D22" s="52"/>
      <c r="E22" s="43" t="s">
        <v>19</v>
      </c>
      <c r="F22" s="44"/>
      <c r="G22" s="45"/>
      <c r="H22" s="42" t="s">
        <v>64</v>
      </c>
      <c r="I22" s="42"/>
      <c r="J22" s="42" t="s">
        <v>64</v>
      </c>
      <c r="K22" s="42"/>
    </row>
    <row r="23" spans="1:25" x14ac:dyDescent="0.25">
      <c r="A23" s="9" t="s">
        <v>1</v>
      </c>
      <c r="B23" s="10" t="s">
        <v>56</v>
      </c>
      <c r="C23" s="10" t="s">
        <v>57</v>
      </c>
      <c r="D23" s="10" t="s">
        <v>63</v>
      </c>
      <c r="E23" s="10" t="s">
        <v>56</v>
      </c>
      <c r="F23" s="10" t="s">
        <v>57</v>
      </c>
      <c r="G23" s="10" t="s">
        <v>65</v>
      </c>
      <c r="H23" s="32" t="s">
        <v>21</v>
      </c>
      <c r="I23" s="34"/>
      <c r="J23" s="32" t="s">
        <v>60</v>
      </c>
      <c r="K23" s="34"/>
    </row>
    <row r="24" spans="1:25" x14ac:dyDescent="0.25">
      <c r="A24" s="9" t="s">
        <v>2</v>
      </c>
      <c r="B24" s="49">
        <f>(($B5/2)+($C5/2))*$F$2</f>
        <v>512</v>
      </c>
      <c r="C24" s="49">
        <f>(($B5/2)+($C5/2))*$F$2</f>
        <v>512</v>
      </c>
      <c r="D24" s="49">
        <f>$B5*$C5*$F$2</f>
        <v>32768</v>
      </c>
      <c r="E24" s="49">
        <f>(($B5/2/2)+($C5/2/2))*2*$F$2</f>
        <v>512</v>
      </c>
      <c r="F24" s="49">
        <f>(($B5/2/2)+($C5/2/2))*2*$F$2</f>
        <v>512</v>
      </c>
      <c r="G24" s="49">
        <f>(($B5/2)*($C5/2))*2*$F$2</f>
        <v>16384</v>
      </c>
      <c r="H24" s="53">
        <f>SUM(B24:G24)</f>
        <v>51200</v>
      </c>
      <c r="I24" s="53"/>
      <c r="J24" s="53">
        <f>SUM(B24)+2*SUM(C24)+2*SUM(D24)+SUM(E24)+2*SUM(F24)+2*SUM(G24)</f>
        <v>101376</v>
      </c>
      <c r="K24" s="53"/>
    </row>
    <row r="25" spans="1:25" x14ac:dyDescent="0.25">
      <c r="A25" s="9" t="s">
        <v>3</v>
      </c>
      <c r="B25" s="49">
        <f>(($B6/2)+($C6/2))*$F$2</f>
        <v>256</v>
      </c>
      <c r="C25" s="49">
        <f>(($B6/2)+($C6/2))*$F$2</f>
        <v>256</v>
      </c>
      <c r="D25" s="49">
        <f>$B6*$C6*$F$2</f>
        <v>8192</v>
      </c>
      <c r="E25" s="49">
        <f>(($B6/2/2)+($C6/2/2))*2*$F$2</f>
        <v>256</v>
      </c>
      <c r="F25" s="49">
        <f>(($B6/2/2)+($C6/2/2))*2*$F$2</f>
        <v>256</v>
      </c>
      <c r="G25" s="49">
        <f>(($B6/2)*($C6/2))*2*$F$2</f>
        <v>4096</v>
      </c>
      <c r="H25" s="53">
        <f t="shared" ref="H25:H27" si="15">SUM(B25:G25)</f>
        <v>13312</v>
      </c>
      <c r="I25" s="53"/>
      <c r="J25" s="53">
        <f t="shared" ref="J25:J27" si="16">SUM(B25)+2*SUM(C25)+2*SUM(D25)+SUM(E25)+2*SUM(F25)+2*SUM(G25)</f>
        <v>26112</v>
      </c>
      <c r="K25" s="53"/>
    </row>
    <row r="26" spans="1:25" x14ac:dyDescent="0.25">
      <c r="A26" s="9" t="s">
        <v>4</v>
      </c>
      <c r="B26" s="49">
        <f>(($B7/2)+($C7/2))*$F$2</f>
        <v>128</v>
      </c>
      <c r="C26" s="49">
        <f>(($B7/2)+($C7/2))*$F$2</f>
        <v>128</v>
      </c>
      <c r="D26" s="49">
        <f>$B7*$C7*$F$2</f>
        <v>2048</v>
      </c>
      <c r="E26" s="49">
        <f>(($B7/2/2)+($C7/2/2))*2*$F$2</f>
        <v>128</v>
      </c>
      <c r="F26" s="49">
        <f>(($B7/2/2)+($C7/2/2))*2*$F$2</f>
        <v>128</v>
      </c>
      <c r="G26" s="49">
        <f>(($B7/2)*($C7/2))*2*$F$2</f>
        <v>1024</v>
      </c>
      <c r="H26" s="53">
        <f t="shared" si="15"/>
        <v>3584</v>
      </c>
      <c r="I26" s="53"/>
      <c r="J26" s="53">
        <f t="shared" si="16"/>
        <v>6912</v>
      </c>
      <c r="K26" s="53"/>
    </row>
    <row r="27" spans="1:25" x14ac:dyDescent="0.25">
      <c r="A27" s="9" t="s">
        <v>5</v>
      </c>
      <c r="B27" s="49">
        <f>(($B8/2)+($C8/2))*$F$2</f>
        <v>64</v>
      </c>
      <c r="C27" s="49">
        <f>(($B8/2)+($C8/2))*$F$2</f>
        <v>64</v>
      </c>
      <c r="D27" s="49">
        <f>$B8*$C8*$F$2</f>
        <v>512</v>
      </c>
      <c r="E27" s="49" t="s">
        <v>41</v>
      </c>
      <c r="F27" s="49" t="s">
        <v>41</v>
      </c>
      <c r="G27" s="49" t="s">
        <v>41</v>
      </c>
      <c r="H27" s="53">
        <f t="shared" si="15"/>
        <v>640</v>
      </c>
      <c r="I27" s="53"/>
      <c r="J27" s="53">
        <f t="shared" si="16"/>
        <v>1216</v>
      </c>
      <c r="K27" s="53"/>
    </row>
    <row r="29" spans="1:25" x14ac:dyDescent="0.25">
      <c r="A29" s="3" t="s">
        <v>46</v>
      </c>
    </row>
    <row r="30" spans="1:25" x14ac:dyDescent="0.25">
      <c r="A30" s="13"/>
      <c r="B30" s="28" t="s">
        <v>18</v>
      </c>
      <c r="C30" s="29"/>
      <c r="D30" s="29"/>
      <c r="E30" s="29"/>
      <c r="F30" s="28" t="s">
        <v>19</v>
      </c>
      <c r="G30" s="29"/>
      <c r="H30" s="29"/>
      <c r="I30" s="29"/>
      <c r="J30" s="42" t="s">
        <v>64</v>
      </c>
      <c r="K30" s="42"/>
      <c r="L30" s="42" t="s">
        <v>64</v>
      </c>
      <c r="M30" s="42"/>
    </row>
    <row r="31" spans="1:25" x14ac:dyDescent="0.25">
      <c r="A31" s="9" t="s">
        <v>1</v>
      </c>
      <c r="B31" s="10" t="s">
        <v>56</v>
      </c>
      <c r="C31" s="10" t="s">
        <v>57</v>
      </c>
      <c r="D31" s="10" t="s">
        <v>53</v>
      </c>
      <c r="E31" s="10" t="s">
        <v>31</v>
      </c>
      <c r="F31" s="10" t="s">
        <v>56</v>
      </c>
      <c r="G31" s="10" t="s">
        <v>57</v>
      </c>
      <c r="H31" s="10" t="s">
        <v>53</v>
      </c>
      <c r="I31" s="10" t="s">
        <v>31</v>
      </c>
      <c r="J31" s="32" t="s">
        <v>21</v>
      </c>
      <c r="K31" s="34"/>
      <c r="L31" s="32" t="s">
        <v>60</v>
      </c>
      <c r="M31" s="34"/>
    </row>
    <row r="32" spans="1:25" x14ac:dyDescent="0.25">
      <c r="A32" s="9" t="s">
        <v>2</v>
      </c>
      <c r="B32" s="49">
        <f>(($B5/2)+($C5/2))*$F$2</f>
        <v>512</v>
      </c>
      <c r="C32" s="49">
        <f>(($B5/2)+($C5/2))*$F$2</f>
        <v>512</v>
      </c>
      <c r="D32" s="49">
        <f>$B5*$C5*$F$2</f>
        <v>32768</v>
      </c>
      <c r="E32" s="49">
        <f>$B5*$C5*$F$2</f>
        <v>32768</v>
      </c>
      <c r="F32" s="49">
        <f>(($B5/2/2)+($C5/2/2))*2*$F$2</f>
        <v>512</v>
      </c>
      <c r="G32" s="49">
        <f>(($B5/2/2)+($C5/2/2))*2*$F$2</f>
        <v>512</v>
      </c>
      <c r="H32" s="49">
        <f>(($B5/2)*($C5/2))*2*$F$2</f>
        <v>16384</v>
      </c>
      <c r="I32" s="49">
        <f>(($B5/2)*($C5/2))*2*$F$2</f>
        <v>16384</v>
      </c>
      <c r="J32" s="53">
        <f>SUM(B32:I32)</f>
        <v>100352</v>
      </c>
      <c r="K32" s="53"/>
      <c r="L32" s="53">
        <f>SUM(B32)+2*SUM(C32:D32)+SUM(E32)+SUM(F32)+2*SUM(G32:H32)+SUM(I32)</f>
        <v>150528</v>
      </c>
      <c r="M32" s="53"/>
    </row>
    <row r="33" spans="1:13" x14ac:dyDescent="0.25">
      <c r="A33" s="9" t="s">
        <v>3</v>
      </c>
      <c r="B33" s="49">
        <f t="shared" ref="B33:C35" si="17">(($B6/2)+($C6/2))*$F$2</f>
        <v>256</v>
      </c>
      <c r="C33" s="49">
        <f t="shared" si="17"/>
        <v>256</v>
      </c>
      <c r="D33" s="49">
        <f>$B6*$C6*$F$2</f>
        <v>8192</v>
      </c>
      <c r="E33" s="49">
        <f>$B6*$C6*$F$2</f>
        <v>8192</v>
      </c>
      <c r="F33" s="49">
        <f t="shared" ref="F33:G34" si="18">(($B6/2/2)+($C6/2/2))*2*$F$2</f>
        <v>256</v>
      </c>
      <c r="G33" s="49">
        <f t="shared" si="18"/>
        <v>256</v>
      </c>
      <c r="H33" s="49">
        <f>(($B6/2)*($C6/2))*2*$F$2</f>
        <v>4096</v>
      </c>
      <c r="I33" s="49">
        <f>(($B6/2)*($C6/2))*2*$F$2</f>
        <v>4096</v>
      </c>
      <c r="J33" s="53">
        <f t="shared" ref="J33:J35" si="19">SUM(B33:I33)</f>
        <v>25600</v>
      </c>
      <c r="K33" s="53"/>
      <c r="L33" s="53">
        <f t="shared" ref="L33:L35" si="20">SUM(B33)+2*SUM(C33:D33)+SUM(E33)+SUM(F33)+2*SUM(G33:H33)+SUM(I33)</f>
        <v>38400</v>
      </c>
      <c r="M33" s="53"/>
    </row>
    <row r="34" spans="1:13" x14ac:dyDescent="0.25">
      <c r="A34" s="9" t="s">
        <v>4</v>
      </c>
      <c r="B34" s="49">
        <f t="shared" si="17"/>
        <v>128</v>
      </c>
      <c r="C34" s="49">
        <f t="shared" si="17"/>
        <v>128</v>
      </c>
      <c r="D34" s="49">
        <f>$B7*$C7*$F$2</f>
        <v>2048</v>
      </c>
      <c r="E34" s="49">
        <f>$B7*$C7*$F$2</f>
        <v>2048</v>
      </c>
      <c r="F34" s="49">
        <f t="shared" si="18"/>
        <v>128</v>
      </c>
      <c r="G34" s="49">
        <f t="shared" si="18"/>
        <v>128</v>
      </c>
      <c r="H34" s="49">
        <f>(($B7/2)*($C7/2))*2*$F$2</f>
        <v>1024</v>
      </c>
      <c r="I34" s="49">
        <f>(($B7/2)*($C7/2))*2*$F$2</f>
        <v>1024</v>
      </c>
      <c r="J34" s="53">
        <f t="shared" si="19"/>
        <v>6656</v>
      </c>
      <c r="K34" s="53"/>
      <c r="L34" s="53">
        <f t="shared" si="20"/>
        <v>9984</v>
      </c>
      <c r="M34" s="53"/>
    </row>
    <row r="35" spans="1:13" x14ac:dyDescent="0.25">
      <c r="A35" s="9" t="s">
        <v>5</v>
      </c>
      <c r="B35" s="49">
        <f t="shared" si="17"/>
        <v>64</v>
      </c>
      <c r="C35" s="49">
        <f t="shared" si="17"/>
        <v>64</v>
      </c>
      <c r="D35" s="49">
        <f>$B8*$C8*$F$2</f>
        <v>512</v>
      </c>
      <c r="E35" s="49">
        <f>$B8*$C8*$F$2</f>
        <v>512</v>
      </c>
      <c r="F35" s="49" t="s">
        <v>41</v>
      </c>
      <c r="G35" s="49" t="s">
        <v>43</v>
      </c>
      <c r="H35" s="49" t="s">
        <v>41</v>
      </c>
      <c r="I35" s="49" t="s">
        <v>41</v>
      </c>
      <c r="J35" s="53">
        <f t="shared" si="19"/>
        <v>1152</v>
      </c>
      <c r="K35" s="53"/>
      <c r="L35" s="53">
        <f t="shared" si="20"/>
        <v>1728</v>
      </c>
      <c r="M35" s="53"/>
    </row>
  </sheetData>
  <mergeCells count="43">
    <mergeCell ref="J33:K33"/>
    <mergeCell ref="L33:M33"/>
    <mergeCell ref="J34:K34"/>
    <mergeCell ref="L34:M34"/>
    <mergeCell ref="J35:K35"/>
    <mergeCell ref="L35:M35"/>
    <mergeCell ref="J30:K30"/>
    <mergeCell ref="L30:M30"/>
    <mergeCell ref="J31:K31"/>
    <mergeCell ref="L31:M31"/>
    <mergeCell ref="J32:K32"/>
    <mergeCell ref="L32:M32"/>
    <mergeCell ref="J23:K23"/>
    <mergeCell ref="J24:K24"/>
    <mergeCell ref="J25:K25"/>
    <mergeCell ref="J26:K26"/>
    <mergeCell ref="J27:K27"/>
    <mergeCell ref="H23:I23"/>
    <mergeCell ref="H24:I24"/>
    <mergeCell ref="H25:I25"/>
    <mergeCell ref="H26:I26"/>
    <mergeCell ref="H27:I27"/>
    <mergeCell ref="V13:Y13"/>
    <mergeCell ref="R12:Y12"/>
    <mergeCell ref="V14:Y14"/>
    <mergeCell ref="H22:I22"/>
    <mergeCell ref="J22:K22"/>
    <mergeCell ref="B13:G13"/>
    <mergeCell ref="H13:I13"/>
    <mergeCell ref="H14:I14"/>
    <mergeCell ref="P14:Q14"/>
    <mergeCell ref="N14:O14"/>
    <mergeCell ref="B22:D22"/>
    <mergeCell ref="E22:G22"/>
    <mergeCell ref="J13:O13"/>
    <mergeCell ref="J14:M14"/>
    <mergeCell ref="R13:U13"/>
    <mergeCell ref="R14:U14"/>
    <mergeCell ref="B12:I12"/>
    <mergeCell ref="J12:Q12"/>
    <mergeCell ref="P13:Q13"/>
    <mergeCell ref="B14:E14"/>
    <mergeCell ref="F14:G14"/>
  </mergeCells>
  <phoneticPr fontId="1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Note</vt:lpstr>
      <vt:lpstr>OverallReportat64x64LCU</vt:lpstr>
      <vt:lpstr>ICatPULevel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</dc:creator>
  <cp:lastModifiedBy>Chun-Fu Chen</cp:lastModifiedBy>
  <dcterms:created xsi:type="dcterms:W3CDTF">2013-12-17T09:30:45Z</dcterms:created>
  <dcterms:modified xsi:type="dcterms:W3CDTF">2014-01-09T13:20:31Z</dcterms:modified>
</cp:coreProperties>
</file>