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8315" windowHeight="11385" tabRatio="669" firstSheet="3" activeTab="13"/>
  </bookViews>
  <sheets>
    <sheet name="Note" sheetId="4" r:id="rId1"/>
    <sheet name="Note_anchor" sheetId="32" r:id="rId2"/>
    <sheet name="SummaryReport" sheetId="16" r:id="rId3"/>
    <sheet name="Overall_PU" sheetId="11" r:id="rId4"/>
    <sheet name="Overall_LCU_Method1" sheetId="12" r:id="rId5"/>
    <sheet name="Overall_LCU_Method2" sheetId="33" r:id="rId6"/>
    <sheet name="Anchor" sheetId="24" r:id="rId7"/>
    <sheet name="8x8" sheetId="25" r:id="rId8"/>
    <sheet name="8x4" sheetId="26" r:id="rId9"/>
    <sheet name="4x8" sheetId="27" r:id="rId10"/>
    <sheet name="16x16" sheetId="28" r:id="rId11"/>
    <sheet name="16x8" sheetId="29" r:id="rId12"/>
    <sheet name="8x16" sheetId="30" r:id="rId13"/>
    <sheet name="PartitionType" sheetId="34" r:id="rId14"/>
  </sheets>
  <calcPr calcId="145621"/>
</workbook>
</file>

<file path=xl/calcChain.xml><?xml version="1.0" encoding="utf-8"?>
<calcChain xmlns="http://schemas.openxmlformats.org/spreadsheetml/2006/main">
  <c r="J35" i="34" l="1"/>
  <c r="L35" i="34"/>
  <c r="K35" i="34"/>
  <c r="P4" i="34"/>
  <c r="P5" i="34"/>
  <c r="P6" i="34"/>
  <c r="P7" i="34"/>
  <c r="P8" i="34"/>
  <c r="P9" i="34"/>
  <c r="P10" i="34"/>
  <c r="P11" i="34"/>
  <c r="P12" i="34"/>
  <c r="P13" i="34"/>
  <c r="P14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" i="34"/>
  <c r="J4" i="34"/>
  <c r="K4" i="34"/>
  <c r="L4" i="34"/>
  <c r="M4" i="34"/>
  <c r="N4" i="34"/>
  <c r="O4" i="34"/>
  <c r="J5" i="34"/>
  <c r="K5" i="34"/>
  <c r="L5" i="34"/>
  <c r="M5" i="34"/>
  <c r="N5" i="34"/>
  <c r="O5" i="34"/>
  <c r="J6" i="34"/>
  <c r="K6" i="34"/>
  <c r="L6" i="34"/>
  <c r="M6" i="34"/>
  <c r="N6" i="34"/>
  <c r="O6" i="34"/>
  <c r="J7" i="34"/>
  <c r="K7" i="34"/>
  <c r="L7" i="34"/>
  <c r="M7" i="34"/>
  <c r="N7" i="34"/>
  <c r="O7" i="34"/>
  <c r="J8" i="34"/>
  <c r="K8" i="34"/>
  <c r="L8" i="34"/>
  <c r="M8" i="34"/>
  <c r="N8" i="34"/>
  <c r="O8" i="34"/>
  <c r="J9" i="34"/>
  <c r="K9" i="34"/>
  <c r="L9" i="34"/>
  <c r="M9" i="34"/>
  <c r="N9" i="34"/>
  <c r="O9" i="34"/>
  <c r="J10" i="34"/>
  <c r="K10" i="34"/>
  <c r="L10" i="34"/>
  <c r="M10" i="34"/>
  <c r="N10" i="34"/>
  <c r="O10" i="34"/>
  <c r="J11" i="34"/>
  <c r="K11" i="34"/>
  <c r="L11" i="34"/>
  <c r="M11" i="34"/>
  <c r="N11" i="34"/>
  <c r="O11" i="34"/>
  <c r="J12" i="34"/>
  <c r="K12" i="34"/>
  <c r="L12" i="34"/>
  <c r="M12" i="34"/>
  <c r="N12" i="34"/>
  <c r="O12" i="34"/>
  <c r="J13" i="34"/>
  <c r="K13" i="34"/>
  <c r="L13" i="34"/>
  <c r="M13" i="34"/>
  <c r="N13" i="34"/>
  <c r="O13" i="34"/>
  <c r="J14" i="34"/>
  <c r="K14" i="34"/>
  <c r="L14" i="34"/>
  <c r="M14" i="34"/>
  <c r="N14" i="34"/>
  <c r="O14" i="34"/>
  <c r="J15" i="34"/>
  <c r="K15" i="34"/>
  <c r="L15" i="34"/>
  <c r="M15" i="34"/>
  <c r="N15" i="34"/>
  <c r="O15" i="34"/>
  <c r="J16" i="34"/>
  <c r="K16" i="34"/>
  <c r="L16" i="34"/>
  <c r="M16" i="34"/>
  <c r="N16" i="34"/>
  <c r="O16" i="34"/>
  <c r="J17" i="34"/>
  <c r="K17" i="34"/>
  <c r="L17" i="34"/>
  <c r="M17" i="34"/>
  <c r="N17" i="34"/>
  <c r="O17" i="34"/>
  <c r="J18" i="34"/>
  <c r="K18" i="34"/>
  <c r="L18" i="34"/>
  <c r="M18" i="34"/>
  <c r="N18" i="34"/>
  <c r="O18" i="34"/>
  <c r="J19" i="34"/>
  <c r="K19" i="34"/>
  <c r="L19" i="34"/>
  <c r="M19" i="34"/>
  <c r="N19" i="34"/>
  <c r="O19" i="34"/>
  <c r="J20" i="34"/>
  <c r="K20" i="34"/>
  <c r="L20" i="34"/>
  <c r="M20" i="34"/>
  <c r="N20" i="34"/>
  <c r="O20" i="34"/>
  <c r="J21" i="34"/>
  <c r="K21" i="34"/>
  <c r="L21" i="34"/>
  <c r="M21" i="34"/>
  <c r="N21" i="34"/>
  <c r="O21" i="34"/>
  <c r="J22" i="34"/>
  <c r="K22" i="34"/>
  <c r="L22" i="34"/>
  <c r="M22" i="34"/>
  <c r="N22" i="34"/>
  <c r="O22" i="34"/>
  <c r="J23" i="34"/>
  <c r="K23" i="34"/>
  <c r="L23" i="34"/>
  <c r="M23" i="34"/>
  <c r="N23" i="34"/>
  <c r="O23" i="34"/>
  <c r="J24" i="34"/>
  <c r="K24" i="34"/>
  <c r="L24" i="34"/>
  <c r="M24" i="34"/>
  <c r="N24" i="34"/>
  <c r="O24" i="34"/>
  <c r="J25" i="34"/>
  <c r="K25" i="34"/>
  <c r="L25" i="34"/>
  <c r="M25" i="34"/>
  <c r="N25" i="34"/>
  <c r="O25" i="34"/>
  <c r="J26" i="34"/>
  <c r="K26" i="34"/>
  <c r="L26" i="34"/>
  <c r="M26" i="34"/>
  <c r="N26" i="34"/>
  <c r="O26" i="34"/>
  <c r="J27" i="34"/>
  <c r="K27" i="34"/>
  <c r="L27" i="34"/>
  <c r="M27" i="34"/>
  <c r="N27" i="34"/>
  <c r="O27" i="34"/>
  <c r="J28" i="34"/>
  <c r="K28" i="34"/>
  <c r="L28" i="34"/>
  <c r="M28" i="34"/>
  <c r="N28" i="34"/>
  <c r="O28" i="34"/>
  <c r="J29" i="34"/>
  <c r="K29" i="34"/>
  <c r="L29" i="34"/>
  <c r="M29" i="34"/>
  <c r="N29" i="34"/>
  <c r="O29" i="34"/>
  <c r="J30" i="34"/>
  <c r="K30" i="34"/>
  <c r="L30" i="34"/>
  <c r="M30" i="34"/>
  <c r="N30" i="34"/>
  <c r="O30" i="34"/>
  <c r="K3" i="34"/>
  <c r="L3" i="34"/>
  <c r="M3" i="34"/>
  <c r="N3" i="34"/>
  <c r="O3" i="34"/>
  <c r="J3" i="34"/>
  <c r="H4" i="34"/>
  <c r="H5" i="34"/>
  <c r="H6" i="34"/>
  <c r="H7" i="34"/>
  <c r="H8" i="34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" i="34"/>
  <c r="B67" i="33" l="1"/>
  <c r="C67" i="33"/>
  <c r="D67" i="33"/>
  <c r="E67" i="33"/>
  <c r="B68" i="33"/>
  <c r="C68" i="33"/>
  <c r="D68" i="33"/>
  <c r="E68" i="33"/>
  <c r="B69" i="33"/>
  <c r="C69" i="33"/>
  <c r="D69" i="33"/>
  <c r="E69" i="33"/>
  <c r="B70" i="33"/>
  <c r="C70" i="33"/>
  <c r="D70" i="33"/>
  <c r="E70" i="33"/>
  <c r="B71" i="33"/>
  <c r="C71" i="33"/>
  <c r="D71" i="33"/>
  <c r="E71" i="33"/>
  <c r="B72" i="33"/>
  <c r="C72" i="33"/>
  <c r="D72" i="33"/>
  <c r="E72" i="33"/>
  <c r="B73" i="33"/>
  <c r="C73" i="33"/>
  <c r="D73" i="33"/>
  <c r="E73" i="33"/>
  <c r="B74" i="33"/>
  <c r="C74" i="33"/>
  <c r="D74" i="33"/>
  <c r="E74" i="33"/>
  <c r="B75" i="33"/>
  <c r="C75" i="33"/>
  <c r="D75" i="33"/>
  <c r="E75" i="33"/>
  <c r="C76" i="33"/>
  <c r="E76" i="33"/>
  <c r="D77" i="33"/>
  <c r="E77" i="33"/>
  <c r="C66" i="33"/>
  <c r="D66" i="33"/>
  <c r="E66" i="33"/>
  <c r="B66" i="33"/>
  <c r="C52" i="11"/>
  <c r="D52" i="11"/>
  <c r="E52" i="11"/>
  <c r="F52" i="11"/>
  <c r="G52" i="11"/>
  <c r="H52" i="11"/>
  <c r="C53" i="11"/>
  <c r="D53" i="11"/>
  <c r="E53" i="11"/>
  <c r="F53" i="11"/>
  <c r="G53" i="11"/>
  <c r="H53" i="11"/>
  <c r="C54" i="11"/>
  <c r="D54" i="11"/>
  <c r="E54" i="11"/>
  <c r="F54" i="11"/>
  <c r="G54" i="11"/>
  <c r="H54" i="11"/>
  <c r="C55" i="11"/>
  <c r="D55" i="11"/>
  <c r="E55" i="11"/>
  <c r="F55" i="11"/>
  <c r="G55" i="11"/>
  <c r="H55" i="11"/>
  <c r="C56" i="11"/>
  <c r="D56" i="11"/>
  <c r="E56" i="11"/>
  <c r="F56" i="11"/>
  <c r="G56" i="11"/>
  <c r="H56" i="11"/>
  <c r="C57" i="11"/>
  <c r="D57" i="11"/>
  <c r="E57" i="11"/>
  <c r="F57" i="11"/>
  <c r="G57" i="11"/>
  <c r="H57" i="11"/>
  <c r="C58" i="11"/>
  <c r="D58" i="11"/>
  <c r="E58" i="11"/>
  <c r="F58" i="11"/>
  <c r="G58" i="11"/>
  <c r="H58" i="11"/>
  <c r="C59" i="11"/>
  <c r="D59" i="11"/>
  <c r="E59" i="11"/>
  <c r="F59" i="11"/>
  <c r="G59" i="11"/>
  <c r="H59" i="11"/>
  <c r="C60" i="11"/>
  <c r="D60" i="11"/>
  <c r="E60" i="11"/>
  <c r="F60" i="11"/>
  <c r="G60" i="11"/>
  <c r="H60" i="11"/>
  <c r="C61" i="11"/>
  <c r="D61" i="11"/>
  <c r="E61" i="11"/>
  <c r="F61" i="11"/>
  <c r="G61" i="11"/>
  <c r="H61" i="11"/>
  <c r="C62" i="11"/>
  <c r="D62" i="11"/>
  <c r="E62" i="11"/>
  <c r="F62" i="11"/>
  <c r="G62" i="11"/>
  <c r="H62" i="11"/>
  <c r="H51" i="11"/>
  <c r="G51" i="11"/>
  <c r="F51" i="11"/>
  <c r="E51" i="11"/>
  <c r="D51" i="11"/>
  <c r="C51" i="11"/>
  <c r="B52" i="11"/>
  <c r="B53" i="11"/>
  <c r="B54" i="11"/>
  <c r="B55" i="11"/>
  <c r="B56" i="11"/>
  <c r="B57" i="11"/>
  <c r="B58" i="11"/>
  <c r="B59" i="11"/>
  <c r="B60" i="11"/>
  <c r="B61" i="11"/>
  <c r="B62" i="11"/>
  <c r="B51" i="11"/>
  <c r="D81" i="30"/>
  <c r="C81" i="30"/>
  <c r="B81" i="30"/>
  <c r="D80" i="30"/>
  <c r="C80" i="30"/>
  <c r="B80" i="30"/>
  <c r="D79" i="30"/>
  <c r="C79" i="30"/>
  <c r="B79" i="30"/>
  <c r="D78" i="30"/>
  <c r="C78" i="30"/>
  <c r="B78" i="30"/>
  <c r="D77" i="30"/>
  <c r="C77" i="30"/>
  <c r="B77" i="30"/>
  <c r="D76" i="30"/>
  <c r="C76" i="30"/>
  <c r="B76" i="30"/>
  <c r="D75" i="30"/>
  <c r="C75" i="30"/>
  <c r="B75" i="30"/>
  <c r="D74" i="30"/>
  <c r="C74" i="30"/>
  <c r="B74" i="30"/>
  <c r="D73" i="30"/>
  <c r="C73" i="30"/>
  <c r="B73" i="30"/>
  <c r="D72" i="30"/>
  <c r="C72" i="30"/>
  <c r="E72" i="30" s="1"/>
  <c r="B72" i="30"/>
  <c r="D71" i="30"/>
  <c r="C71" i="30"/>
  <c r="E71" i="30" s="1"/>
  <c r="B71" i="30"/>
  <c r="D70" i="30"/>
  <c r="C70" i="30"/>
  <c r="E70" i="30" s="1"/>
  <c r="B70" i="30"/>
  <c r="D81" i="29"/>
  <c r="C81" i="29"/>
  <c r="B81" i="29"/>
  <c r="D80" i="29"/>
  <c r="C80" i="29"/>
  <c r="B80" i="29"/>
  <c r="D79" i="29"/>
  <c r="C79" i="29"/>
  <c r="B79" i="29"/>
  <c r="D78" i="29"/>
  <c r="C78" i="29"/>
  <c r="B78" i="29"/>
  <c r="D77" i="29"/>
  <c r="C77" i="29"/>
  <c r="B77" i="29"/>
  <c r="D76" i="29"/>
  <c r="C76" i="29"/>
  <c r="B76" i="29"/>
  <c r="D75" i="29"/>
  <c r="C75" i="29"/>
  <c r="B75" i="29"/>
  <c r="D74" i="29"/>
  <c r="C74" i="29"/>
  <c r="B74" i="29"/>
  <c r="D73" i="29"/>
  <c r="C73" i="29"/>
  <c r="B73" i="29"/>
  <c r="D72" i="29"/>
  <c r="C72" i="29"/>
  <c r="E72" i="29" s="1"/>
  <c r="B72" i="29"/>
  <c r="D71" i="29"/>
  <c r="C71" i="29"/>
  <c r="E71" i="29" s="1"/>
  <c r="B71" i="29"/>
  <c r="D70" i="29"/>
  <c r="C70" i="29"/>
  <c r="E70" i="29" s="1"/>
  <c r="B70" i="29"/>
  <c r="E81" i="27"/>
  <c r="E80" i="26"/>
  <c r="D81" i="28"/>
  <c r="C81" i="28"/>
  <c r="B81" i="28"/>
  <c r="D80" i="28"/>
  <c r="C80" i="28"/>
  <c r="B80" i="28"/>
  <c r="D79" i="28"/>
  <c r="C79" i="28"/>
  <c r="B79" i="28"/>
  <c r="D78" i="28"/>
  <c r="C78" i="28"/>
  <c r="B78" i="28"/>
  <c r="D77" i="28"/>
  <c r="C77" i="28"/>
  <c r="B77" i="28"/>
  <c r="D76" i="28"/>
  <c r="C76" i="28"/>
  <c r="B76" i="28"/>
  <c r="D75" i="28"/>
  <c r="C75" i="28"/>
  <c r="B75" i="28"/>
  <c r="D74" i="28"/>
  <c r="C74" i="28"/>
  <c r="B74" i="28"/>
  <c r="D73" i="28"/>
  <c r="C73" i="28"/>
  <c r="B73" i="28"/>
  <c r="D72" i="28"/>
  <c r="C72" i="28"/>
  <c r="B72" i="28"/>
  <c r="E72" i="28" s="1"/>
  <c r="D71" i="28"/>
  <c r="C71" i="28"/>
  <c r="B71" i="28"/>
  <c r="E71" i="28" s="1"/>
  <c r="D70" i="28"/>
  <c r="C70" i="28"/>
  <c r="B70" i="28"/>
  <c r="E70" i="28" s="1"/>
  <c r="D81" i="27"/>
  <c r="C81" i="27"/>
  <c r="B81" i="27"/>
  <c r="D80" i="27"/>
  <c r="C80" i="27"/>
  <c r="B80" i="27"/>
  <c r="D79" i="27"/>
  <c r="C79" i="27"/>
  <c r="B79" i="27"/>
  <c r="E79" i="27" s="1"/>
  <c r="D78" i="27"/>
  <c r="C78" i="27"/>
  <c r="B78" i="27"/>
  <c r="E78" i="27" s="1"/>
  <c r="D77" i="27"/>
  <c r="C77" i="27"/>
  <c r="B77" i="27"/>
  <c r="E77" i="27" s="1"/>
  <c r="D76" i="27"/>
  <c r="C76" i="27"/>
  <c r="B76" i="27"/>
  <c r="E76" i="27" s="1"/>
  <c r="D75" i="27"/>
  <c r="C75" i="27"/>
  <c r="B75" i="27"/>
  <c r="E75" i="27" s="1"/>
  <c r="D74" i="27"/>
  <c r="C74" i="27"/>
  <c r="B74" i="27"/>
  <c r="E74" i="27" s="1"/>
  <c r="D73" i="27"/>
  <c r="C73" i="27"/>
  <c r="B73" i="27"/>
  <c r="E73" i="27" s="1"/>
  <c r="D72" i="27"/>
  <c r="C72" i="27"/>
  <c r="B72" i="27"/>
  <c r="E72" i="27" s="1"/>
  <c r="D71" i="27"/>
  <c r="C71" i="27"/>
  <c r="B71" i="27"/>
  <c r="E71" i="27" s="1"/>
  <c r="D70" i="27"/>
  <c r="C70" i="27"/>
  <c r="B70" i="27"/>
  <c r="E70" i="27" s="1"/>
  <c r="D81" i="26"/>
  <c r="C81" i="26"/>
  <c r="B81" i="26"/>
  <c r="D80" i="26"/>
  <c r="C80" i="26"/>
  <c r="B80" i="26"/>
  <c r="D79" i="26"/>
  <c r="C79" i="26"/>
  <c r="B79" i="26"/>
  <c r="E79" i="26" s="1"/>
  <c r="D78" i="26"/>
  <c r="C78" i="26"/>
  <c r="B78" i="26"/>
  <c r="E78" i="26" s="1"/>
  <c r="D77" i="26"/>
  <c r="C77" i="26"/>
  <c r="B77" i="26"/>
  <c r="E77" i="26" s="1"/>
  <c r="D76" i="26"/>
  <c r="C76" i="26"/>
  <c r="B76" i="26"/>
  <c r="E76" i="26" s="1"/>
  <c r="D75" i="26"/>
  <c r="C75" i="26"/>
  <c r="B75" i="26"/>
  <c r="E75" i="26" s="1"/>
  <c r="D74" i="26"/>
  <c r="C74" i="26"/>
  <c r="B74" i="26"/>
  <c r="E74" i="26" s="1"/>
  <c r="D73" i="26"/>
  <c r="C73" i="26"/>
  <c r="B73" i="26"/>
  <c r="E73" i="26" s="1"/>
  <c r="D72" i="26"/>
  <c r="C72" i="26"/>
  <c r="B72" i="26"/>
  <c r="E72" i="26" s="1"/>
  <c r="D71" i="26"/>
  <c r="C71" i="26"/>
  <c r="B71" i="26"/>
  <c r="E71" i="26" s="1"/>
  <c r="D70" i="26"/>
  <c r="C70" i="26"/>
  <c r="B70" i="26"/>
  <c r="E70" i="26" s="1"/>
  <c r="B71" i="25"/>
  <c r="C71" i="25"/>
  <c r="D71" i="25"/>
  <c r="E71" i="25"/>
  <c r="B72" i="25"/>
  <c r="C72" i="25"/>
  <c r="D72" i="25"/>
  <c r="E72" i="25"/>
  <c r="B73" i="25"/>
  <c r="C73" i="25"/>
  <c r="D73" i="25"/>
  <c r="E73" i="25"/>
  <c r="B74" i="25"/>
  <c r="C74" i="25"/>
  <c r="D74" i="25"/>
  <c r="E74" i="25"/>
  <c r="B75" i="25"/>
  <c r="C75" i="25"/>
  <c r="D75" i="25"/>
  <c r="E75" i="25"/>
  <c r="B76" i="25"/>
  <c r="C76" i="25"/>
  <c r="D76" i="25"/>
  <c r="E76" i="25"/>
  <c r="B77" i="25"/>
  <c r="C77" i="25"/>
  <c r="D77" i="25"/>
  <c r="E77" i="25"/>
  <c r="B78" i="25"/>
  <c r="C78" i="25"/>
  <c r="D78" i="25"/>
  <c r="E78" i="25"/>
  <c r="B79" i="25"/>
  <c r="C79" i="25"/>
  <c r="D79" i="25"/>
  <c r="E79" i="25"/>
  <c r="B80" i="25"/>
  <c r="C80" i="25"/>
  <c r="D80" i="25"/>
  <c r="B81" i="25"/>
  <c r="C81" i="25"/>
  <c r="D81" i="25"/>
  <c r="D70" i="25"/>
  <c r="C70" i="25"/>
  <c r="B70" i="25"/>
  <c r="E70" i="25" s="1"/>
  <c r="B71" i="24"/>
  <c r="C71" i="24"/>
  <c r="D71" i="24"/>
  <c r="E71" i="24"/>
  <c r="B72" i="24"/>
  <c r="C72" i="24"/>
  <c r="D72" i="24"/>
  <c r="E72" i="24"/>
  <c r="B73" i="24"/>
  <c r="C73" i="24"/>
  <c r="D73" i="24"/>
  <c r="E73" i="24"/>
  <c r="B74" i="24"/>
  <c r="C74" i="24"/>
  <c r="D74" i="24"/>
  <c r="E74" i="24"/>
  <c r="B75" i="24"/>
  <c r="C75" i="24"/>
  <c r="D75" i="24"/>
  <c r="E75" i="24"/>
  <c r="B76" i="24"/>
  <c r="C76" i="24"/>
  <c r="D76" i="24"/>
  <c r="E76" i="24"/>
  <c r="B77" i="24"/>
  <c r="C77" i="24"/>
  <c r="D77" i="24"/>
  <c r="E77" i="24"/>
  <c r="B78" i="24"/>
  <c r="C78" i="24"/>
  <c r="D78" i="24"/>
  <c r="E78" i="24"/>
  <c r="B79" i="24"/>
  <c r="C79" i="24"/>
  <c r="D79" i="24"/>
  <c r="E79" i="24"/>
  <c r="B80" i="24"/>
  <c r="C80" i="24"/>
  <c r="D80" i="24"/>
  <c r="E80" i="24"/>
  <c r="B81" i="24"/>
  <c r="C81" i="24"/>
  <c r="D81" i="24"/>
  <c r="E81" i="24"/>
  <c r="E70" i="24"/>
  <c r="D70" i="24"/>
  <c r="C70" i="24"/>
  <c r="B70" i="24"/>
  <c r="K5" i="30" l="1"/>
  <c r="K4" i="30"/>
  <c r="K5" i="29"/>
  <c r="K4" i="29"/>
  <c r="K5" i="28"/>
  <c r="K4" i="28"/>
  <c r="K5" i="27"/>
  <c r="K4" i="27"/>
  <c r="K5" i="26"/>
  <c r="K4" i="26"/>
  <c r="K5" i="25"/>
  <c r="K4" i="25"/>
  <c r="K5" i="24"/>
  <c r="K4" i="24"/>
  <c r="B40" i="24" l="1"/>
  <c r="C40" i="24"/>
  <c r="D40" i="24"/>
  <c r="E40" i="24"/>
  <c r="B41" i="24"/>
  <c r="C41" i="24"/>
  <c r="D41" i="24"/>
  <c r="E41" i="24"/>
  <c r="B42" i="24"/>
  <c r="C42" i="24"/>
  <c r="D42" i="24"/>
  <c r="E42" i="24"/>
  <c r="B43" i="24"/>
  <c r="C43" i="24"/>
  <c r="D43" i="24"/>
  <c r="E43" i="24"/>
  <c r="B44" i="24"/>
  <c r="C44" i="24"/>
  <c r="D44" i="24"/>
  <c r="E44" i="24"/>
  <c r="B45" i="24"/>
  <c r="C45" i="24"/>
  <c r="D45" i="24"/>
  <c r="E45" i="24"/>
  <c r="B46" i="24"/>
  <c r="C46" i="24"/>
  <c r="D46" i="24"/>
  <c r="E46" i="24"/>
  <c r="B47" i="24"/>
  <c r="C47" i="24"/>
  <c r="D47" i="24"/>
  <c r="E47" i="24"/>
  <c r="B48" i="24"/>
  <c r="C48" i="24"/>
  <c r="D48" i="24"/>
  <c r="E48" i="24"/>
  <c r="B49" i="24"/>
  <c r="C49" i="24"/>
  <c r="D49" i="24"/>
  <c r="E49" i="24"/>
  <c r="B50" i="24"/>
  <c r="C50" i="24"/>
  <c r="D50" i="24"/>
  <c r="E50" i="24"/>
  <c r="B51" i="24"/>
  <c r="C51" i="24"/>
  <c r="D51" i="24"/>
  <c r="E51" i="24"/>
  <c r="F48" i="24" l="1"/>
  <c r="F47" i="24"/>
  <c r="F46" i="24"/>
  <c r="F45" i="24"/>
  <c r="F44" i="24"/>
  <c r="F40" i="24"/>
  <c r="F43" i="24"/>
  <c r="F42" i="24"/>
  <c r="F41" i="24"/>
  <c r="F51" i="24"/>
  <c r="F50" i="24"/>
  <c r="F49" i="24"/>
  <c r="D16" i="33"/>
  <c r="D15" i="33"/>
  <c r="D14" i="33"/>
  <c r="D13" i="33"/>
  <c r="D12" i="33"/>
  <c r="D11" i="33"/>
  <c r="D10" i="33"/>
  <c r="D9" i="33"/>
  <c r="D8" i="33"/>
  <c r="D7" i="33"/>
  <c r="D6" i="33"/>
  <c r="D5" i="33"/>
  <c r="D6" i="12" l="1"/>
  <c r="D7" i="12"/>
  <c r="D8" i="12"/>
  <c r="D9" i="12"/>
  <c r="D10" i="12"/>
  <c r="D11" i="12"/>
  <c r="D12" i="12"/>
  <c r="D13" i="12"/>
  <c r="D14" i="12"/>
  <c r="D15" i="12"/>
  <c r="D16" i="12"/>
  <c r="D5" i="12"/>
  <c r="C66" i="12" l="1"/>
  <c r="E66" i="12"/>
  <c r="G66" i="12"/>
  <c r="B66" i="12"/>
  <c r="D66" i="12"/>
  <c r="F66" i="12"/>
  <c r="H66" i="12"/>
  <c r="F76" i="12"/>
  <c r="H76" i="12"/>
  <c r="E74" i="12"/>
  <c r="G74" i="12"/>
  <c r="F74" i="12"/>
  <c r="H74" i="12"/>
  <c r="E72" i="12"/>
  <c r="G72" i="12"/>
  <c r="F72" i="12"/>
  <c r="H72" i="12"/>
  <c r="E70" i="12"/>
  <c r="G70" i="12"/>
  <c r="F70" i="12"/>
  <c r="H70" i="12"/>
  <c r="C68" i="12"/>
  <c r="E68" i="12"/>
  <c r="G68" i="12"/>
  <c r="B68" i="12"/>
  <c r="D68" i="12"/>
  <c r="F68" i="12"/>
  <c r="H68" i="12"/>
  <c r="G77" i="12"/>
  <c r="H77" i="12"/>
  <c r="E75" i="12"/>
  <c r="G75" i="12"/>
  <c r="F75" i="12"/>
  <c r="H75" i="12"/>
  <c r="E73" i="12"/>
  <c r="G73" i="12"/>
  <c r="F73" i="12"/>
  <c r="H73" i="12"/>
  <c r="E71" i="12"/>
  <c r="G71" i="12"/>
  <c r="F71" i="12"/>
  <c r="H71" i="12"/>
  <c r="E69" i="12"/>
  <c r="G69" i="12"/>
  <c r="F69" i="12"/>
  <c r="H69" i="12"/>
  <c r="B67" i="12"/>
  <c r="D67" i="12"/>
  <c r="F67" i="12"/>
  <c r="H67" i="12"/>
  <c r="C67" i="12"/>
  <c r="E67" i="12"/>
  <c r="G67" i="12"/>
  <c r="D39" i="11"/>
  <c r="D40" i="11"/>
  <c r="D41" i="11"/>
  <c r="D42" i="11"/>
  <c r="D43" i="11"/>
  <c r="D44" i="11"/>
  <c r="D45" i="11"/>
  <c r="D46" i="11"/>
  <c r="D47" i="11"/>
  <c r="C39" i="11"/>
  <c r="C40" i="11"/>
  <c r="C41" i="11"/>
  <c r="C42" i="11"/>
  <c r="C43" i="11"/>
  <c r="C44" i="11"/>
  <c r="C45" i="11"/>
  <c r="C46" i="11"/>
  <c r="C47" i="11"/>
  <c r="D24" i="11"/>
  <c r="D39" i="12" s="1"/>
  <c r="D25" i="11"/>
  <c r="D40" i="12" s="1"/>
  <c r="D26" i="11"/>
  <c r="D41" i="12" s="1"/>
  <c r="D27" i="11"/>
  <c r="D42" i="12" s="1"/>
  <c r="D28" i="11"/>
  <c r="D43" i="12" s="1"/>
  <c r="D29" i="11"/>
  <c r="D44" i="12" s="1"/>
  <c r="D30" i="11"/>
  <c r="D45" i="12" s="1"/>
  <c r="D31" i="11"/>
  <c r="D46" i="12" s="1"/>
  <c r="D32" i="11"/>
  <c r="D47" i="12" s="1"/>
  <c r="C24" i="11"/>
  <c r="C39" i="12" s="1"/>
  <c r="C25" i="11"/>
  <c r="C40" i="12" s="1"/>
  <c r="C26" i="11"/>
  <c r="C41" i="12" s="1"/>
  <c r="C27" i="11"/>
  <c r="C42" i="12" s="1"/>
  <c r="C28" i="11"/>
  <c r="C43" i="12" s="1"/>
  <c r="C29" i="11"/>
  <c r="C44" i="12" s="1"/>
  <c r="C30" i="11"/>
  <c r="C45" i="12" s="1"/>
  <c r="C31" i="11"/>
  <c r="C46" i="12" s="1"/>
  <c r="C32" i="11"/>
  <c r="C47" i="12" s="1"/>
  <c r="G9" i="11"/>
  <c r="G10" i="11"/>
  <c r="G11" i="11"/>
  <c r="G12" i="11"/>
  <c r="G13" i="11"/>
  <c r="G14" i="11"/>
  <c r="G15" i="11"/>
  <c r="G16" i="11"/>
  <c r="G17" i="11"/>
  <c r="F9" i="11"/>
  <c r="F10" i="11"/>
  <c r="F11" i="11"/>
  <c r="F12" i="11"/>
  <c r="F13" i="11"/>
  <c r="F14" i="11"/>
  <c r="F15" i="11"/>
  <c r="F16" i="11"/>
  <c r="F17" i="11"/>
  <c r="E9" i="11"/>
  <c r="E10" i="11"/>
  <c r="E11" i="11"/>
  <c r="E12" i="11"/>
  <c r="E13" i="11"/>
  <c r="E14" i="11"/>
  <c r="E15" i="11"/>
  <c r="E16" i="11"/>
  <c r="E17" i="11"/>
  <c r="D9" i="11"/>
  <c r="D10" i="11"/>
  <c r="D11" i="11"/>
  <c r="D12" i="11"/>
  <c r="D13" i="11"/>
  <c r="D14" i="11"/>
  <c r="D15" i="11"/>
  <c r="D16" i="11"/>
  <c r="D17" i="11"/>
  <c r="D57" i="30"/>
  <c r="B57" i="30"/>
  <c r="D56" i="30"/>
  <c r="B56" i="30"/>
  <c r="D55" i="30"/>
  <c r="B55" i="30"/>
  <c r="F42" i="30"/>
  <c r="E42" i="30"/>
  <c r="D42" i="30"/>
  <c r="C42" i="30"/>
  <c r="B42" i="30"/>
  <c r="F41" i="30"/>
  <c r="E41" i="30"/>
  <c r="D41" i="30"/>
  <c r="C41" i="30"/>
  <c r="B41" i="30"/>
  <c r="F40" i="30"/>
  <c r="E40" i="30"/>
  <c r="D40" i="30"/>
  <c r="C40" i="30"/>
  <c r="B40" i="30"/>
  <c r="F11" i="30"/>
  <c r="E11" i="30"/>
  <c r="D11" i="30"/>
  <c r="F10" i="30"/>
  <c r="E10" i="30"/>
  <c r="D10" i="30"/>
  <c r="F9" i="30"/>
  <c r="E9" i="30"/>
  <c r="D9" i="30"/>
  <c r="C55" i="30" s="1"/>
  <c r="D57" i="29"/>
  <c r="B57" i="29"/>
  <c r="D56" i="29"/>
  <c r="B56" i="29"/>
  <c r="D55" i="29"/>
  <c r="B55" i="29"/>
  <c r="F42" i="29"/>
  <c r="E42" i="29"/>
  <c r="D42" i="29"/>
  <c r="C42" i="29"/>
  <c r="B42" i="29"/>
  <c r="F41" i="29"/>
  <c r="E41" i="29"/>
  <c r="D41" i="29"/>
  <c r="C41" i="29"/>
  <c r="B41" i="29"/>
  <c r="F40" i="29"/>
  <c r="E40" i="29"/>
  <c r="D40" i="29"/>
  <c r="C40" i="29"/>
  <c r="B40" i="29"/>
  <c r="F11" i="29"/>
  <c r="E11" i="29"/>
  <c r="D11" i="29"/>
  <c r="F10" i="29"/>
  <c r="E10" i="29"/>
  <c r="D10" i="29"/>
  <c r="F26" i="29" s="1"/>
  <c r="F9" i="29"/>
  <c r="E9" i="29"/>
  <c r="D9" i="29"/>
  <c r="M36" i="25"/>
  <c r="M35" i="25"/>
  <c r="F57" i="30" l="1"/>
  <c r="C25" i="29"/>
  <c r="D25" i="29"/>
  <c r="G9" i="30"/>
  <c r="E55" i="30" s="1"/>
  <c r="F56" i="30"/>
  <c r="G11" i="30"/>
  <c r="J27" i="30" s="1"/>
  <c r="F55" i="30"/>
  <c r="G10" i="30"/>
  <c r="J26" i="30" s="1"/>
  <c r="G41" i="30"/>
  <c r="D22" i="11" s="1"/>
  <c r="D37" i="12" s="1"/>
  <c r="G42" i="30"/>
  <c r="D23" i="11" s="1"/>
  <c r="D38" i="12" s="1"/>
  <c r="H25" i="30"/>
  <c r="K26" i="30"/>
  <c r="H26" i="30"/>
  <c r="D26" i="30"/>
  <c r="C56" i="30"/>
  <c r="G26" i="30"/>
  <c r="C26" i="30"/>
  <c r="F26" i="30"/>
  <c r="E27" i="30"/>
  <c r="H27" i="30"/>
  <c r="D27" i="30"/>
  <c r="G27" i="30"/>
  <c r="C27" i="30"/>
  <c r="F27" i="30"/>
  <c r="G40" i="30"/>
  <c r="D21" i="11" s="1"/>
  <c r="D36" i="12" s="1"/>
  <c r="C57" i="30"/>
  <c r="D25" i="30"/>
  <c r="E26" i="30"/>
  <c r="G25" i="30"/>
  <c r="C25" i="30"/>
  <c r="F25" i="30"/>
  <c r="E25" i="30"/>
  <c r="G41" i="29"/>
  <c r="C22" i="11" s="1"/>
  <c r="C37" i="12" s="1"/>
  <c r="G42" i="29"/>
  <c r="C23" i="11" s="1"/>
  <c r="C38" i="12" s="1"/>
  <c r="G40" i="29"/>
  <c r="C21" i="11" s="1"/>
  <c r="C36" i="12" s="1"/>
  <c r="G9" i="29"/>
  <c r="F55" i="29"/>
  <c r="C57" i="29"/>
  <c r="F27" i="29"/>
  <c r="H27" i="29"/>
  <c r="D27" i="29"/>
  <c r="C27" i="29"/>
  <c r="E26" i="29"/>
  <c r="C56" i="29"/>
  <c r="G26" i="29"/>
  <c r="C26" i="29"/>
  <c r="H26" i="29"/>
  <c r="E27" i="29"/>
  <c r="C55" i="29"/>
  <c r="H25" i="29"/>
  <c r="F25" i="29"/>
  <c r="G11" i="29"/>
  <c r="F57" i="29"/>
  <c r="E25" i="29"/>
  <c r="G27" i="29"/>
  <c r="G10" i="29"/>
  <c r="F56" i="29"/>
  <c r="G25" i="29"/>
  <c r="D26" i="29"/>
  <c r="L36" i="25"/>
  <c r="L35" i="25"/>
  <c r="B39" i="11"/>
  <c r="B40" i="11"/>
  <c r="B41" i="11"/>
  <c r="B42" i="11"/>
  <c r="B43" i="11"/>
  <c r="B44" i="11"/>
  <c r="B45" i="11"/>
  <c r="B46" i="11"/>
  <c r="B47" i="11"/>
  <c r="B24" i="11"/>
  <c r="B25" i="11"/>
  <c r="B26" i="11"/>
  <c r="B27" i="11"/>
  <c r="B28" i="11"/>
  <c r="B29" i="11"/>
  <c r="B30" i="11"/>
  <c r="B31" i="11"/>
  <c r="B32" i="11"/>
  <c r="C9" i="11"/>
  <c r="C10" i="11"/>
  <c r="C11" i="11"/>
  <c r="C12" i="11"/>
  <c r="B9" i="11"/>
  <c r="B10" i="11"/>
  <c r="B11" i="11"/>
  <c r="B12" i="11"/>
  <c r="B13" i="11"/>
  <c r="B14" i="11"/>
  <c r="B15" i="11"/>
  <c r="B16" i="11"/>
  <c r="B17" i="11"/>
  <c r="E57" i="30" l="1"/>
  <c r="I27" i="30"/>
  <c r="L27" i="30" s="1"/>
  <c r="F8" i="11" s="1"/>
  <c r="K27" i="30"/>
  <c r="E56" i="30"/>
  <c r="G56" i="30" s="1"/>
  <c r="D37" i="11" s="1"/>
  <c r="D52" i="12" s="1"/>
  <c r="I25" i="30"/>
  <c r="K25" i="30"/>
  <c r="M25" i="30" s="1"/>
  <c r="G6" i="11" s="1"/>
  <c r="J25" i="30"/>
  <c r="B47" i="12"/>
  <c r="B45" i="12"/>
  <c r="B43" i="12"/>
  <c r="B41" i="12"/>
  <c r="B39" i="12"/>
  <c r="B46" i="12"/>
  <c r="B44" i="12"/>
  <c r="B42" i="12"/>
  <c r="B40" i="12"/>
  <c r="G57" i="30"/>
  <c r="D38" i="11" s="1"/>
  <c r="D53" i="12" s="1"/>
  <c r="I26" i="30"/>
  <c r="L26" i="30" s="1"/>
  <c r="F7" i="11" s="1"/>
  <c r="G55" i="30"/>
  <c r="D36" i="11" s="1"/>
  <c r="D51" i="12" s="1"/>
  <c r="M26" i="30"/>
  <c r="G7" i="11" s="1"/>
  <c r="M27" i="30"/>
  <c r="G8" i="11" s="1"/>
  <c r="E56" i="29"/>
  <c r="I26" i="29"/>
  <c r="K26" i="29"/>
  <c r="M26" i="29" s="1"/>
  <c r="E7" i="11" s="1"/>
  <c r="J26" i="29"/>
  <c r="J27" i="29"/>
  <c r="E57" i="29"/>
  <c r="G57" i="29" s="1"/>
  <c r="I27" i="29"/>
  <c r="K27" i="29"/>
  <c r="M27" i="29" s="1"/>
  <c r="E8" i="11" s="1"/>
  <c r="E55" i="29"/>
  <c r="J25" i="29"/>
  <c r="K25" i="29"/>
  <c r="M25" i="29" s="1"/>
  <c r="E6" i="11" s="1"/>
  <c r="I25" i="29"/>
  <c r="M34" i="28"/>
  <c r="C15" i="11" s="1"/>
  <c r="M33" i="28"/>
  <c r="C14" i="11" s="1"/>
  <c r="M32" i="28"/>
  <c r="C13" i="11" s="1"/>
  <c r="D57" i="28"/>
  <c r="B57" i="28"/>
  <c r="D56" i="28"/>
  <c r="B56" i="28"/>
  <c r="D55" i="28"/>
  <c r="B55" i="28"/>
  <c r="F42" i="28"/>
  <c r="E42" i="28"/>
  <c r="D42" i="28"/>
  <c r="C42" i="28"/>
  <c r="B42" i="28"/>
  <c r="F41" i="28"/>
  <c r="E41" i="28"/>
  <c r="D41" i="28"/>
  <c r="C41" i="28"/>
  <c r="B41" i="28"/>
  <c r="F40" i="28"/>
  <c r="E40" i="28"/>
  <c r="D40" i="28"/>
  <c r="C40" i="28"/>
  <c r="B40" i="28"/>
  <c r="M36" i="28"/>
  <c r="C17" i="11" s="1"/>
  <c r="M35" i="28"/>
  <c r="C16" i="11" s="1"/>
  <c r="F11" i="28"/>
  <c r="E11" i="28"/>
  <c r="D11" i="28"/>
  <c r="E27" i="28" s="1"/>
  <c r="F10" i="28"/>
  <c r="E10" i="28"/>
  <c r="D10" i="28"/>
  <c r="D26" i="28" s="1"/>
  <c r="F9" i="28"/>
  <c r="E9" i="28"/>
  <c r="D9" i="28"/>
  <c r="G46" i="11"/>
  <c r="F47" i="11"/>
  <c r="E46" i="11"/>
  <c r="E47" i="11"/>
  <c r="G31" i="11"/>
  <c r="F32" i="11"/>
  <c r="E31" i="11"/>
  <c r="E32" i="11"/>
  <c r="M16" i="11"/>
  <c r="L16" i="11"/>
  <c r="K17" i="11"/>
  <c r="J17" i="11"/>
  <c r="I16" i="11"/>
  <c r="I17" i="11"/>
  <c r="H16" i="11"/>
  <c r="H17" i="11"/>
  <c r="B66" i="27"/>
  <c r="D66" i="27"/>
  <c r="D51" i="27"/>
  <c r="C51" i="27"/>
  <c r="D50" i="26"/>
  <c r="C50" i="26"/>
  <c r="B51" i="27"/>
  <c r="E51" i="27"/>
  <c r="F51" i="27"/>
  <c r="D20" i="27"/>
  <c r="H36" i="27" s="1"/>
  <c r="D64" i="27"/>
  <c r="B64" i="27"/>
  <c r="D63" i="27"/>
  <c r="B63" i="27"/>
  <c r="D62" i="27"/>
  <c r="B62" i="27"/>
  <c r="D61" i="27"/>
  <c r="B61" i="27"/>
  <c r="D60" i="27"/>
  <c r="B60" i="27"/>
  <c r="D59" i="27"/>
  <c r="B59" i="27"/>
  <c r="D58" i="27"/>
  <c r="B58" i="27"/>
  <c r="D57" i="27"/>
  <c r="B57" i="27"/>
  <c r="D56" i="27"/>
  <c r="B56" i="27"/>
  <c r="D55" i="27"/>
  <c r="B55" i="27"/>
  <c r="F49" i="27"/>
  <c r="E49" i="27"/>
  <c r="D49" i="27"/>
  <c r="C49" i="27"/>
  <c r="B49" i="27"/>
  <c r="F48" i="27"/>
  <c r="E48" i="27"/>
  <c r="D48" i="27"/>
  <c r="C48" i="27"/>
  <c r="B48" i="27"/>
  <c r="F47" i="27"/>
  <c r="E47" i="27"/>
  <c r="D47" i="27"/>
  <c r="C47" i="27"/>
  <c r="B47" i="27"/>
  <c r="F46" i="27"/>
  <c r="E46" i="27"/>
  <c r="D46" i="27"/>
  <c r="C46" i="27"/>
  <c r="B46" i="27"/>
  <c r="F45" i="27"/>
  <c r="E45" i="27"/>
  <c r="D45" i="27"/>
  <c r="C45" i="27"/>
  <c r="B45" i="27"/>
  <c r="F44" i="27"/>
  <c r="E44" i="27"/>
  <c r="D44" i="27"/>
  <c r="C44" i="27"/>
  <c r="B44" i="27"/>
  <c r="F43" i="27"/>
  <c r="E43" i="27"/>
  <c r="D43" i="27"/>
  <c r="C43" i="27"/>
  <c r="B43" i="27"/>
  <c r="F42" i="27"/>
  <c r="E42" i="27"/>
  <c r="D42" i="27"/>
  <c r="C42" i="27"/>
  <c r="B42" i="27"/>
  <c r="F41" i="27"/>
  <c r="E41" i="27"/>
  <c r="D41" i="27"/>
  <c r="C41" i="27"/>
  <c r="B41" i="27"/>
  <c r="F40" i="27"/>
  <c r="E40" i="27"/>
  <c r="D40" i="27"/>
  <c r="C40" i="27"/>
  <c r="B40" i="27"/>
  <c r="F20" i="27"/>
  <c r="E20" i="27"/>
  <c r="F19" i="27"/>
  <c r="E19" i="27"/>
  <c r="F18" i="27"/>
  <c r="E18" i="27"/>
  <c r="D18" i="27"/>
  <c r="H34" i="27" s="1"/>
  <c r="F17" i="27"/>
  <c r="E17" i="27"/>
  <c r="D17" i="27"/>
  <c r="G33" i="27" s="1"/>
  <c r="F16" i="27"/>
  <c r="E16" i="27"/>
  <c r="D16" i="27"/>
  <c r="F32" i="27" s="1"/>
  <c r="F15" i="27"/>
  <c r="E15" i="27"/>
  <c r="D15" i="27"/>
  <c r="E31" i="27" s="1"/>
  <c r="F14" i="27"/>
  <c r="E14" i="27"/>
  <c r="D14" i="27"/>
  <c r="H30" i="27" s="1"/>
  <c r="F13" i="27"/>
  <c r="E13" i="27"/>
  <c r="D13" i="27"/>
  <c r="G29" i="27" s="1"/>
  <c r="F12" i="27"/>
  <c r="E12" i="27"/>
  <c r="D12" i="27"/>
  <c r="F28" i="27" s="1"/>
  <c r="F11" i="27"/>
  <c r="E11" i="27"/>
  <c r="D11" i="27"/>
  <c r="E27" i="27" s="1"/>
  <c r="F10" i="27"/>
  <c r="E10" i="27"/>
  <c r="D10" i="27"/>
  <c r="H26" i="27" s="1"/>
  <c r="F9" i="27"/>
  <c r="E9" i="27"/>
  <c r="D9" i="27"/>
  <c r="G25" i="27" s="1"/>
  <c r="B65" i="26"/>
  <c r="D65" i="26"/>
  <c r="F50" i="26"/>
  <c r="E50" i="26"/>
  <c r="B50" i="26"/>
  <c r="D19" i="26"/>
  <c r="C65" i="26" s="1"/>
  <c r="L25" i="30" l="1"/>
  <c r="F6" i="11" s="1"/>
  <c r="L25" i="29"/>
  <c r="D6" i="11" s="1"/>
  <c r="F66" i="27"/>
  <c r="G45" i="27"/>
  <c r="G26" i="11" s="1"/>
  <c r="G41" i="12" s="1"/>
  <c r="G41" i="27"/>
  <c r="G22" i="11" s="1"/>
  <c r="G37" i="12" s="1"/>
  <c r="G49" i="27"/>
  <c r="G30" i="11" s="1"/>
  <c r="G45" i="12" s="1"/>
  <c r="G35" i="26"/>
  <c r="E47" i="12"/>
  <c r="B47" i="33"/>
  <c r="E46" i="12"/>
  <c r="B46" i="33"/>
  <c r="G46" i="12"/>
  <c r="D46" i="33"/>
  <c r="F47" i="12"/>
  <c r="C47" i="33"/>
  <c r="F55" i="28"/>
  <c r="G10" i="28"/>
  <c r="K26" i="28" s="1"/>
  <c r="C66" i="27"/>
  <c r="G55" i="29"/>
  <c r="C36" i="11" s="1"/>
  <c r="C51" i="12" s="1"/>
  <c r="L27" i="29"/>
  <c r="D8" i="11" s="1"/>
  <c r="G36" i="27"/>
  <c r="C38" i="11"/>
  <c r="C53" i="12" s="1"/>
  <c r="L26" i="29"/>
  <c r="D7" i="11" s="1"/>
  <c r="G56" i="29"/>
  <c r="C37" i="11" s="1"/>
  <c r="C52" i="12" s="1"/>
  <c r="F35" i="26"/>
  <c r="H35" i="26"/>
  <c r="F55" i="27"/>
  <c r="G9" i="27"/>
  <c r="K25" i="27" s="1"/>
  <c r="F56" i="27"/>
  <c r="G10" i="27"/>
  <c r="K26" i="27" s="1"/>
  <c r="M26" i="27" s="1"/>
  <c r="M7" i="11" s="1"/>
  <c r="F57" i="27"/>
  <c r="G11" i="27"/>
  <c r="I27" i="27" s="1"/>
  <c r="F58" i="27"/>
  <c r="G12" i="27"/>
  <c r="J28" i="27" s="1"/>
  <c r="F59" i="27"/>
  <c r="G13" i="27"/>
  <c r="K29" i="27" s="1"/>
  <c r="F60" i="27"/>
  <c r="G14" i="27"/>
  <c r="K30" i="27" s="1"/>
  <c r="M30" i="27" s="1"/>
  <c r="M11" i="11" s="1"/>
  <c r="F61" i="27"/>
  <c r="G15" i="27"/>
  <c r="I31" i="27" s="1"/>
  <c r="F62" i="27"/>
  <c r="G16" i="27"/>
  <c r="J32" i="27" s="1"/>
  <c r="F63" i="27"/>
  <c r="G17" i="27"/>
  <c r="K33" i="27" s="1"/>
  <c r="F64" i="27"/>
  <c r="G18" i="27"/>
  <c r="K34" i="27" s="1"/>
  <c r="M34" i="27" s="1"/>
  <c r="M15" i="11" s="1"/>
  <c r="G42" i="27"/>
  <c r="G23" i="11" s="1"/>
  <c r="G46" i="27"/>
  <c r="G27" i="11" s="1"/>
  <c r="G20" i="27"/>
  <c r="G50" i="26"/>
  <c r="F31" i="11" s="1"/>
  <c r="F36" i="27"/>
  <c r="G9" i="28"/>
  <c r="K25" i="28" s="1"/>
  <c r="G11" i="28"/>
  <c r="I27" i="28" s="1"/>
  <c r="G40" i="28"/>
  <c r="B21" i="11" s="1"/>
  <c r="G42" i="28"/>
  <c r="B23" i="11" s="1"/>
  <c r="F57" i="28"/>
  <c r="H26" i="28"/>
  <c r="G41" i="28"/>
  <c r="B22" i="11" s="1"/>
  <c r="F25" i="28"/>
  <c r="E25" i="28"/>
  <c r="C55" i="28"/>
  <c r="H25" i="28"/>
  <c r="D25" i="28"/>
  <c r="H27" i="28"/>
  <c r="D27" i="28"/>
  <c r="G27" i="28"/>
  <c r="C27" i="28"/>
  <c r="C57" i="28"/>
  <c r="F27" i="28"/>
  <c r="C25" i="28"/>
  <c r="C56" i="28"/>
  <c r="G26" i="28"/>
  <c r="C26" i="28"/>
  <c r="F26" i="28"/>
  <c r="E26" i="28"/>
  <c r="G25" i="28"/>
  <c r="F56" i="28"/>
  <c r="G51" i="27"/>
  <c r="G32" i="11" s="1"/>
  <c r="H27" i="27"/>
  <c r="D33" i="27"/>
  <c r="G30" i="27"/>
  <c r="D25" i="27"/>
  <c r="D29" i="27"/>
  <c r="H31" i="27"/>
  <c r="E34" i="27"/>
  <c r="C59" i="27"/>
  <c r="E30" i="27"/>
  <c r="C28" i="27"/>
  <c r="F33" i="27"/>
  <c r="E26" i="27"/>
  <c r="F29" i="27"/>
  <c r="C32" i="27"/>
  <c r="G34" i="27"/>
  <c r="F25" i="27"/>
  <c r="G26" i="27"/>
  <c r="C61" i="27"/>
  <c r="H25" i="27"/>
  <c r="D27" i="27"/>
  <c r="E28" i="27"/>
  <c r="H29" i="27"/>
  <c r="D31" i="27"/>
  <c r="E32" i="27"/>
  <c r="H33" i="27"/>
  <c r="G43" i="27"/>
  <c r="G24" i="11" s="1"/>
  <c r="G47" i="27"/>
  <c r="G28" i="11" s="1"/>
  <c r="C55" i="27"/>
  <c r="C63" i="27"/>
  <c r="C26" i="27"/>
  <c r="F27" i="27"/>
  <c r="G28" i="27"/>
  <c r="C30" i="27"/>
  <c r="F31" i="27"/>
  <c r="G32" i="27"/>
  <c r="C34" i="27"/>
  <c r="G40" i="27"/>
  <c r="G21" i="11" s="1"/>
  <c r="G44" i="27"/>
  <c r="G25" i="11" s="1"/>
  <c r="G48" i="27"/>
  <c r="G29" i="11" s="1"/>
  <c r="C57" i="27"/>
  <c r="E25" i="27"/>
  <c r="F26" i="27"/>
  <c r="C27" i="27"/>
  <c r="G27" i="27"/>
  <c r="D28" i="27"/>
  <c r="H28" i="27"/>
  <c r="E29" i="27"/>
  <c r="F30" i="27"/>
  <c r="C31" i="27"/>
  <c r="G31" i="27"/>
  <c r="D32" i="27"/>
  <c r="H32" i="27"/>
  <c r="E33" i="27"/>
  <c r="F34" i="27"/>
  <c r="C56" i="27"/>
  <c r="C58" i="27"/>
  <c r="C60" i="27"/>
  <c r="C62" i="27"/>
  <c r="C64" i="27"/>
  <c r="C25" i="27"/>
  <c r="D26" i="27"/>
  <c r="C29" i="27"/>
  <c r="D30" i="27"/>
  <c r="C33" i="27"/>
  <c r="D34" i="27"/>
  <c r="F40" i="26"/>
  <c r="E40" i="26"/>
  <c r="D41" i="26"/>
  <c r="D42" i="26"/>
  <c r="D43" i="26"/>
  <c r="D44" i="26"/>
  <c r="D45" i="26"/>
  <c r="D46" i="26"/>
  <c r="D47" i="26"/>
  <c r="D48" i="26"/>
  <c r="D49" i="26"/>
  <c r="D40" i="26"/>
  <c r="D64" i="26"/>
  <c r="B64" i="26"/>
  <c r="D63" i="26"/>
  <c r="B63" i="26"/>
  <c r="D62" i="26"/>
  <c r="B62" i="26"/>
  <c r="D61" i="26"/>
  <c r="B61" i="26"/>
  <c r="D60" i="26"/>
  <c r="B60" i="26"/>
  <c r="D59" i="26"/>
  <c r="B59" i="26"/>
  <c r="D58" i="26"/>
  <c r="B58" i="26"/>
  <c r="D57" i="26"/>
  <c r="B57" i="26"/>
  <c r="D56" i="26"/>
  <c r="B56" i="26"/>
  <c r="D55" i="26"/>
  <c r="B55" i="26"/>
  <c r="F49" i="26"/>
  <c r="E49" i="26"/>
  <c r="C49" i="26"/>
  <c r="B49" i="26"/>
  <c r="F48" i="26"/>
  <c r="E48" i="26"/>
  <c r="C48" i="26"/>
  <c r="B48" i="26"/>
  <c r="F47" i="26"/>
  <c r="E47" i="26"/>
  <c r="C47" i="26"/>
  <c r="B47" i="26"/>
  <c r="F46" i="26"/>
  <c r="E46" i="26"/>
  <c r="C46" i="26"/>
  <c r="B46" i="26"/>
  <c r="F45" i="26"/>
  <c r="E45" i="26"/>
  <c r="C45" i="26"/>
  <c r="B45" i="26"/>
  <c r="F44" i="26"/>
  <c r="E44" i="26"/>
  <c r="C44" i="26"/>
  <c r="B44" i="26"/>
  <c r="F43" i="26"/>
  <c r="E43" i="26"/>
  <c r="C43" i="26"/>
  <c r="B43" i="26"/>
  <c r="F42" i="26"/>
  <c r="E42" i="26"/>
  <c r="C42" i="26"/>
  <c r="B42" i="26"/>
  <c r="F41" i="26"/>
  <c r="E41" i="26"/>
  <c r="C41" i="26"/>
  <c r="B41" i="26"/>
  <c r="C40" i="26"/>
  <c r="B40" i="26"/>
  <c r="F20" i="26"/>
  <c r="E20" i="26"/>
  <c r="F19" i="26"/>
  <c r="E19" i="26"/>
  <c r="F18" i="26"/>
  <c r="E18" i="26"/>
  <c r="D18" i="26"/>
  <c r="C34" i="26" s="1"/>
  <c r="F17" i="26"/>
  <c r="E17" i="26"/>
  <c r="D17" i="26"/>
  <c r="C33" i="26" s="1"/>
  <c r="F16" i="26"/>
  <c r="E16" i="26"/>
  <c r="D16" i="26"/>
  <c r="C32" i="26" s="1"/>
  <c r="F15" i="26"/>
  <c r="E15" i="26"/>
  <c r="D15" i="26"/>
  <c r="C31" i="26" s="1"/>
  <c r="F14" i="26"/>
  <c r="E14" i="26"/>
  <c r="D14" i="26"/>
  <c r="C30" i="26" s="1"/>
  <c r="F13" i="26"/>
  <c r="E13" i="26"/>
  <c r="D13" i="26"/>
  <c r="C29" i="26" s="1"/>
  <c r="F12" i="26"/>
  <c r="E12" i="26"/>
  <c r="D12" i="26"/>
  <c r="C28" i="26" s="1"/>
  <c r="F11" i="26"/>
  <c r="E11" i="26"/>
  <c r="D11" i="26"/>
  <c r="C27" i="26" s="1"/>
  <c r="F10" i="26"/>
  <c r="E10" i="26"/>
  <c r="D10" i="26"/>
  <c r="H26" i="26" s="1"/>
  <c r="F9" i="26"/>
  <c r="E9" i="26"/>
  <c r="D9" i="26"/>
  <c r="D55" i="25"/>
  <c r="D56" i="25"/>
  <c r="D57" i="25"/>
  <c r="D58" i="25"/>
  <c r="D59" i="25"/>
  <c r="D60" i="25"/>
  <c r="D61" i="25"/>
  <c r="D62" i="25"/>
  <c r="D63" i="25"/>
  <c r="D64" i="25"/>
  <c r="B56" i="25"/>
  <c r="B57" i="25"/>
  <c r="B58" i="25"/>
  <c r="B59" i="25"/>
  <c r="B60" i="25"/>
  <c r="B61" i="25"/>
  <c r="B62" i="25"/>
  <c r="B63" i="25"/>
  <c r="B64" i="25"/>
  <c r="B55" i="25"/>
  <c r="F41" i="25"/>
  <c r="F42" i="25"/>
  <c r="F43" i="25"/>
  <c r="F44" i="25"/>
  <c r="F45" i="25"/>
  <c r="F46" i="25"/>
  <c r="F47" i="25"/>
  <c r="F48" i="25"/>
  <c r="F49" i="25"/>
  <c r="F40" i="25"/>
  <c r="E41" i="25"/>
  <c r="E42" i="25"/>
  <c r="E43" i="25"/>
  <c r="E44" i="25"/>
  <c r="E45" i="25"/>
  <c r="E46" i="25"/>
  <c r="E47" i="25"/>
  <c r="E48" i="25"/>
  <c r="E49" i="25"/>
  <c r="E40" i="25"/>
  <c r="D41" i="25"/>
  <c r="D42" i="25"/>
  <c r="D43" i="25"/>
  <c r="D44" i="25"/>
  <c r="D45" i="25"/>
  <c r="D46" i="25"/>
  <c r="D47" i="25"/>
  <c r="D48" i="25"/>
  <c r="D49" i="25"/>
  <c r="D40" i="25"/>
  <c r="C41" i="25"/>
  <c r="C42" i="25"/>
  <c r="C43" i="25"/>
  <c r="C44" i="25"/>
  <c r="C45" i="25"/>
  <c r="C46" i="25"/>
  <c r="C47" i="25"/>
  <c r="C48" i="25"/>
  <c r="C49" i="25"/>
  <c r="C40" i="25"/>
  <c r="B41" i="25"/>
  <c r="G41" i="25" s="1"/>
  <c r="E22" i="11" s="1"/>
  <c r="B42" i="25"/>
  <c r="B43" i="25"/>
  <c r="B44" i="25"/>
  <c r="B45" i="25"/>
  <c r="G45" i="25" s="1"/>
  <c r="E26" i="11" s="1"/>
  <c r="B46" i="25"/>
  <c r="B47" i="25"/>
  <c r="B48" i="25"/>
  <c r="B49" i="25"/>
  <c r="G49" i="25" s="1"/>
  <c r="E30" i="11" s="1"/>
  <c r="B40" i="25"/>
  <c r="K28" i="27" l="1"/>
  <c r="J25" i="27"/>
  <c r="I26" i="28"/>
  <c r="L26" i="28" s="1"/>
  <c r="B7" i="11" s="1"/>
  <c r="J26" i="28"/>
  <c r="I25" i="27"/>
  <c r="E56" i="27"/>
  <c r="D37" i="33"/>
  <c r="J33" i="27"/>
  <c r="K31" i="27"/>
  <c r="M31" i="27" s="1"/>
  <c r="M12" i="11" s="1"/>
  <c r="I33" i="27"/>
  <c r="J29" i="27"/>
  <c r="D41" i="33"/>
  <c r="M25" i="28"/>
  <c r="C6" i="11" s="1"/>
  <c r="J27" i="28"/>
  <c r="L27" i="28" s="1"/>
  <c r="B8" i="11" s="1"/>
  <c r="K27" i="28"/>
  <c r="M27" i="28" s="1"/>
  <c r="C8" i="11" s="1"/>
  <c r="E57" i="28"/>
  <c r="G57" i="28" s="1"/>
  <c r="B38" i="11" s="1"/>
  <c r="B53" i="12" s="1"/>
  <c r="D45" i="33"/>
  <c r="G56" i="27"/>
  <c r="G37" i="11" s="1"/>
  <c r="K32" i="27"/>
  <c r="M32" i="27" s="1"/>
  <c r="M13" i="11" s="1"/>
  <c r="J26" i="27"/>
  <c r="E64" i="27"/>
  <c r="G64" i="27" s="1"/>
  <c r="G45" i="11" s="1"/>
  <c r="I26" i="27"/>
  <c r="J34" i="27"/>
  <c r="E60" i="27"/>
  <c r="G60" i="27" s="1"/>
  <c r="G41" i="11" s="1"/>
  <c r="G48" i="25"/>
  <c r="E29" i="11" s="1"/>
  <c r="E44" i="12" s="1"/>
  <c r="G44" i="25"/>
  <c r="E25" i="11" s="1"/>
  <c r="E40" i="12" s="1"/>
  <c r="G47" i="25"/>
  <c r="E28" i="11" s="1"/>
  <c r="E43" i="12" s="1"/>
  <c r="G43" i="25"/>
  <c r="E24" i="11" s="1"/>
  <c r="E39" i="12" s="1"/>
  <c r="G46" i="25"/>
  <c r="E27" i="11" s="1"/>
  <c r="G42" i="25"/>
  <c r="E23" i="11" s="1"/>
  <c r="E38" i="12" s="1"/>
  <c r="F55" i="26"/>
  <c r="G10" i="26"/>
  <c r="K26" i="26" s="1"/>
  <c r="M26" i="26" s="1"/>
  <c r="K7" i="11" s="1"/>
  <c r="F57" i="26"/>
  <c r="G12" i="26"/>
  <c r="I28" i="26" s="1"/>
  <c r="F59" i="26"/>
  <c r="G14" i="26"/>
  <c r="K30" i="26" s="1"/>
  <c r="F61" i="26"/>
  <c r="G16" i="26"/>
  <c r="I32" i="26" s="1"/>
  <c r="F63" i="26"/>
  <c r="G18" i="26"/>
  <c r="K34" i="26" s="1"/>
  <c r="G41" i="26"/>
  <c r="F22" i="11" s="1"/>
  <c r="C37" i="33" s="1"/>
  <c r="G42" i="26"/>
  <c r="F23" i="11" s="1"/>
  <c r="F38" i="12" s="1"/>
  <c r="G43" i="26"/>
  <c r="F24" i="11" s="1"/>
  <c r="C39" i="33" s="1"/>
  <c r="G44" i="26"/>
  <c r="F25" i="11" s="1"/>
  <c r="F40" i="12" s="1"/>
  <c r="G45" i="26"/>
  <c r="F26" i="11" s="1"/>
  <c r="F41" i="12" s="1"/>
  <c r="G46" i="26"/>
  <c r="F27" i="11" s="1"/>
  <c r="F42" i="12" s="1"/>
  <c r="G47" i="26"/>
  <c r="F28" i="11" s="1"/>
  <c r="F43" i="12" s="1"/>
  <c r="G48" i="26"/>
  <c r="F29" i="11" s="1"/>
  <c r="F44" i="12" s="1"/>
  <c r="G49" i="26"/>
  <c r="F30" i="11" s="1"/>
  <c r="C45" i="33" s="1"/>
  <c r="B36" i="12"/>
  <c r="B37" i="12"/>
  <c r="B38" i="12"/>
  <c r="E45" i="12"/>
  <c r="B45" i="33"/>
  <c r="E42" i="12"/>
  <c r="B42" i="33"/>
  <c r="F37" i="12"/>
  <c r="F39" i="12"/>
  <c r="C41" i="33"/>
  <c r="F45" i="12"/>
  <c r="G44" i="12"/>
  <c r="D44" i="33"/>
  <c r="G36" i="12"/>
  <c r="D36" i="33"/>
  <c r="G43" i="12"/>
  <c r="D43" i="33"/>
  <c r="G38" i="12"/>
  <c r="D38" i="33"/>
  <c r="E41" i="12"/>
  <c r="B41" i="33"/>
  <c r="E37" i="12"/>
  <c r="B37" i="33"/>
  <c r="G40" i="12"/>
  <c r="D40" i="33"/>
  <c r="G39" i="12"/>
  <c r="D39" i="33"/>
  <c r="G47" i="12"/>
  <c r="D47" i="33"/>
  <c r="F46" i="12"/>
  <c r="C46" i="33"/>
  <c r="G42" i="12"/>
  <c r="D42" i="33"/>
  <c r="E56" i="28"/>
  <c r="G56" i="28" s="1"/>
  <c r="B37" i="11" s="1"/>
  <c r="B52" i="12" s="1"/>
  <c r="M28" i="27"/>
  <c r="M9" i="11" s="1"/>
  <c r="J25" i="28"/>
  <c r="C55" i="26"/>
  <c r="C25" i="26"/>
  <c r="M29" i="27"/>
  <c r="M10" i="11" s="1"/>
  <c r="G40" i="25"/>
  <c r="E21" i="11" s="1"/>
  <c r="F65" i="26"/>
  <c r="G19" i="26"/>
  <c r="D25" i="26"/>
  <c r="D33" i="26"/>
  <c r="D31" i="26"/>
  <c r="D29" i="26"/>
  <c r="D27" i="26"/>
  <c r="E25" i="26"/>
  <c r="E33" i="26"/>
  <c r="E31" i="26"/>
  <c r="E29" i="26"/>
  <c r="E27" i="26"/>
  <c r="M33" i="27"/>
  <c r="M14" i="11" s="1"/>
  <c r="M25" i="27"/>
  <c r="M6" i="11" s="1"/>
  <c r="G9" i="26"/>
  <c r="E55" i="26" s="1"/>
  <c r="F56" i="26"/>
  <c r="F58" i="26"/>
  <c r="G13" i="26"/>
  <c r="J29" i="26" s="1"/>
  <c r="F60" i="26"/>
  <c r="F62" i="26"/>
  <c r="G17" i="26"/>
  <c r="J33" i="26" s="1"/>
  <c r="F64" i="26"/>
  <c r="D34" i="26"/>
  <c r="D32" i="26"/>
  <c r="D30" i="26"/>
  <c r="D28" i="26"/>
  <c r="D26" i="26"/>
  <c r="E34" i="26"/>
  <c r="E32" i="26"/>
  <c r="E30" i="26"/>
  <c r="E28" i="26"/>
  <c r="E26" i="26"/>
  <c r="C26" i="26"/>
  <c r="E63" i="27"/>
  <c r="G63" i="27" s="1"/>
  <c r="E61" i="27"/>
  <c r="E59" i="27"/>
  <c r="G59" i="27" s="1"/>
  <c r="E57" i="27"/>
  <c r="E55" i="27"/>
  <c r="G55" i="27" s="1"/>
  <c r="I32" i="27"/>
  <c r="I28" i="27"/>
  <c r="I34" i="27"/>
  <c r="J31" i="27"/>
  <c r="L31" i="27" s="1"/>
  <c r="L12" i="11" s="1"/>
  <c r="D27" i="33" s="1"/>
  <c r="J30" i="27"/>
  <c r="I29" i="27"/>
  <c r="K27" i="27"/>
  <c r="M27" i="27" s="1"/>
  <c r="M8" i="11" s="1"/>
  <c r="E62" i="27"/>
  <c r="E58" i="27"/>
  <c r="I30" i="27"/>
  <c r="J27" i="27"/>
  <c r="L27" i="27" s="1"/>
  <c r="L8" i="11" s="1"/>
  <c r="D23" i="33" s="1"/>
  <c r="I25" i="28"/>
  <c r="E55" i="28"/>
  <c r="M26" i="28"/>
  <c r="C7" i="11" s="1"/>
  <c r="J36" i="27"/>
  <c r="I36" i="27"/>
  <c r="E66" i="27"/>
  <c r="K36" i="27"/>
  <c r="M36" i="27" s="1"/>
  <c r="M17" i="11" s="1"/>
  <c r="F26" i="26"/>
  <c r="G40" i="26"/>
  <c r="F21" i="11" s="1"/>
  <c r="F25" i="26"/>
  <c r="H25" i="26"/>
  <c r="F29" i="26"/>
  <c r="C59" i="26"/>
  <c r="H29" i="26"/>
  <c r="G29" i="26"/>
  <c r="J30" i="26"/>
  <c r="F33" i="26"/>
  <c r="C63" i="26"/>
  <c r="H33" i="26"/>
  <c r="G33" i="26"/>
  <c r="G25" i="26"/>
  <c r="C58" i="26"/>
  <c r="H28" i="26"/>
  <c r="G28" i="26"/>
  <c r="F28" i="26"/>
  <c r="C62" i="26"/>
  <c r="H32" i="26"/>
  <c r="G32" i="26"/>
  <c r="F32" i="26"/>
  <c r="I25" i="26"/>
  <c r="H27" i="26"/>
  <c r="G27" i="26"/>
  <c r="C57" i="26"/>
  <c r="F27" i="26"/>
  <c r="H31" i="26"/>
  <c r="G31" i="26"/>
  <c r="C61" i="26"/>
  <c r="F31" i="26"/>
  <c r="C56" i="26"/>
  <c r="G26" i="26"/>
  <c r="G11" i="26"/>
  <c r="C60" i="26"/>
  <c r="G30" i="26"/>
  <c r="F30" i="26"/>
  <c r="H30" i="26"/>
  <c r="G15" i="26"/>
  <c r="C64" i="26"/>
  <c r="G34" i="26"/>
  <c r="F34" i="26"/>
  <c r="H34" i="26"/>
  <c r="F20" i="25"/>
  <c r="E20" i="25"/>
  <c r="F19" i="25"/>
  <c r="E19" i="25"/>
  <c r="F18" i="25"/>
  <c r="E18" i="25"/>
  <c r="D18" i="25"/>
  <c r="F17" i="25"/>
  <c r="E17" i="25"/>
  <c r="D17" i="25"/>
  <c r="F16" i="25"/>
  <c r="E16" i="25"/>
  <c r="D16" i="25"/>
  <c r="F15" i="25"/>
  <c r="E15" i="25"/>
  <c r="D15" i="25"/>
  <c r="F14" i="25"/>
  <c r="E14" i="25"/>
  <c r="D14" i="25"/>
  <c r="F13" i="25"/>
  <c r="E13" i="25"/>
  <c r="D13" i="25"/>
  <c r="F12" i="25"/>
  <c r="E12" i="25"/>
  <c r="D12" i="25"/>
  <c r="F11" i="25"/>
  <c r="E11" i="25"/>
  <c r="D11" i="25"/>
  <c r="F10" i="25"/>
  <c r="E10" i="25"/>
  <c r="D10" i="25"/>
  <c r="F9" i="25"/>
  <c r="E9" i="25"/>
  <c r="D9" i="25"/>
  <c r="C55" i="25" s="1"/>
  <c r="J28" i="26" l="1"/>
  <c r="L28" i="26" s="1"/>
  <c r="J9" i="11" s="1"/>
  <c r="C24" i="33" s="1"/>
  <c r="L25" i="27"/>
  <c r="L6" i="11" s="1"/>
  <c r="D21" i="33" s="1"/>
  <c r="L29" i="27"/>
  <c r="L10" i="11" s="1"/>
  <c r="D25" i="33" s="1"/>
  <c r="L33" i="27"/>
  <c r="L14" i="11" s="1"/>
  <c r="D29" i="33" s="1"/>
  <c r="L30" i="27"/>
  <c r="L11" i="11" s="1"/>
  <c r="D26" i="33" s="1"/>
  <c r="L26" i="27"/>
  <c r="L7" i="11" s="1"/>
  <c r="D22" i="33" s="1"/>
  <c r="B40" i="33"/>
  <c r="B44" i="33"/>
  <c r="B43" i="33"/>
  <c r="B39" i="33"/>
  <c r="B38" i="33"/>
  <c r="C43" i="33"/>
  <c r="J32" i="26"/>
  <c r="L32" i="26" s="1"/>
  <c r="J13" i="11" s="1"/>
  <c r="C28" i="33" s="1"/>
  <c r="J34" i="26"/>
  <c r="J26" i="26"/>
  <c r="C44" i="33"/>
  <c r="E62" i="26"/>
  <c r="E58" i="26"/>
  <c r="G58" i="26" s="1"/>
  <c r="F39" i="11" s="1"/>
  <c r="E63" i="26"/>
  <c r="I34" i="26"/>
  <c r="I30" i="26"/>
  <c r="I26" i="26"/>
  <c r="C40" i="33"/>
  <c r="I33" i="26"/>
  <c r="J25" i="26"/>
  <c r="C42" i="33"/>
  <c r="C38" i="33"/>
  <c r="K32" i="26"/>
  <c r="M32" i="26" s="1"/>
  <c r="K13" i="11" s="1"/>
  <c r="K28" i="26"/>
  <c r="M28" i="26" s="1"/>
  <c r="K9" i="11" s="1"/>
  <c r="E59" i="26"/>
  <c r="G59" i="26" s="1"/>
  <c r="F40" i="11" s="1"/>
  <c r="E64" i="26"/>
  <c r="G64" i="26" s="1"/>
  <c r="F45" i="11" s="1"/>
  <c r="E60" i="26"/>
  <c r="G60" i="26" s="1"/>
  <c r="F41" i="11" s="1"/>
  <c r="E56" i="26"/>
  <c r="G55" i="26"/>
  <c r="F36" i="11" s="1"/>
  <c r="F51" i="12" s="1"/>
  <c r="K25" i="26"/>
  <c r="M25" i="26" s="1"/>
  <c r="K6" i="11" s="1"/>
  <c r="K33" i="26"/>
  <c r="M33" i="26" s="1"/>
  <c r="K14" i="11" s="1"/>
  <c r="F36" i="12"/>
  <c r="C36" i="33"/>
  <c r="E36" i="12"/>
  <c r="B36" i="33"/>
  <c r="G52" i="12"/>
  <c r="D52" i="33"/>
  <c r="G60" i="12"/>
  <c r="D60" i="33"/>
  <c r="G56" i="12"/>
  <c r="D56" i="33"/>
  <c r="F55" i="25"/>
  <c r="F57" i="25"/>
  <c r="F59" i="25"/>
  <c r="F61" i="25"/>
  <c r="F63" i="25"/>
  <c r="I29" i="26"/>
  <c r="G63" i="26"/>
  <c r="F44" i="11" s="1"/>
  <c r="K29" i="26"/>
  <c r="M29" i="26" s="1"/>
  <c r="K10" i="11" s="1"/>
  <c r="L28" i="27"/>
  <c r="L9" i="11" s="1"/>
  <c r="D24" i="33" s="1"/>
  <c r="L34" i="27"/>
  <c r="L15" i="11" s="1"/>
  <c r="D30" i="33" s="1"/>
  <c r="G58" i="27"/>
  <c r="G39" i="11" s="1"/>
  <c r="G66" i="27"/>
  <c r="G47" i="11" s="1"/>
  <c r="G36" i="11"/>
  <c r="G40" i="11"/>
  <c r="G44" i="11"/>
  <c r="L25" i="28"/>
  <c r="B6" i="11" s="1"/>
  <c r="G62" i="26"/>
  <c r="F43" i="11" s="1"/>
  <c r="G56" i="26"/>
  <c r="F37" i="11" s="1"/>
  <c r="L25" i="26"/>
  <c r="J6" i="11" s="1"/>
  <c r="C21" i="33" s="1"/>
  <c r="L36" i="27"/>
  <c r="L17" i="11" s="1"/>
  <c r="D32" i="33" s="1"/>
  <c r="L32" i="27"/>
  <c r="L13" i="11" s="1"/>
  <c r="D28" i="33" s="1"/>
  <c r="G55" i="28"/>
  <c r="B36" i="11" s="1"/>
  <c r="B51" i="12" s="1"/>
  <c r="G61" i="27"/>
  <c r="G42" i="11" s="1"/>
  <c r="G57" i="27"/>
  <c r="G38" i="11" s="1"/>
  <c r="G62" i="27"/>
  <c r="G43" i="11" s="1"/>
  <c r="M34" i="26"/>
  <c r="K15" i="11" s="1"/>
  <c r="M30" i="26"/>
  <c r="K11" i="11" s="1"/>
  <c r="F56" i="25"/>
  <c r="F58" i="25"/>
  <c r="F60" i="25"/>
  <c r="F62" i="25"/>
  <c r="F64" i="25"/>
  <c r="E65" i="26"/>
  <c r="J35" i="26"/>
  <c r="K35" i="26"/>
  <c r="M35" i="26" s="1"/>
  <c r="K16" i="11" s="1"/>
  <c r="I35" i="26"/>
  <c r="E61" i="26"/>
  <c r="K31" i="26"/>
  <c r="M31" i="26" s="1"/>
  <c r="K12" i="11" s="1"/>
  <c r="J31" i="26"/>
  <c r="I31" i="26"/>
  <c r="E57" i="26"/>
  <c r="K27" i="26"/>
  <c r="M27" i="26" s="1"/>
  <c r="K8" i="11" s="1"/>
  <c r="J27" i="26"/>
  <c r="I27" i="26"/>
  <c r="C57" i="25"/>
  <c r="C61" i="25"/>
  <c r="C56" i="25"/>
  <c r="C60" i="25"/>
  <c r="C64" i="25"/>
  <c r="C59" i="25"/>
  <c r="C63" i="25"/>
  <c r="C58" i="25"/>
  <c r="C62" i="25"/>
  <c r="H25" i="25"/>
  <c r="F25" i="25"/>
  <c r="D25" i="25"/>
  <c r="G25" i="25"/>
  <c r="E25" i="25"/>
  <c r="C25" i="25"/>
  <c r="G29" i="25"/>
  <c r="E29" i="25"/>
  <c r="C29" i="25"/>
  <c r="H29" i="25"/>
  <c r="F29" i="25"/>
  <c r="D29" i="25"/>
  <c r="G33" i="25"/>
  <c r="E33" i="25"/>
  <c r="C33" i="25"/>
  <c r="H33" i="25"/>
  <c r="F33" i="25"/>
  <c r="D33" i="25"/>
  <c r="H28" i="25"/>
  <c r="G28" i="25"/>
  <c r="E28" i="25"/>
  <c r="C28" i="25"/>
  <c r="F28" i="25"/>
  <c r="D28" i="25"/>
  <c r="F32" i="25"/>
  <c r="D32" i="25"/>
  <c r="G32" i="25"/>
  <c r="E32" i="25"/>
  <c r="C32" i="25"/>
  <c r="H32" i="25"/>
  <c r="H27" i="25"/>
  <c r="F27" i="25"/>
  <c r="D27" i="25"/>
  <c r="G27" i="25"/>
  <c r="E27" i="25"/>
  <c r="C27" i="25"/>
  <c r="H31" i="25"/>
  <c r="F31" i="25"/>
  <c r="D31" i="25"/>
  <c r="G31" i="25"/>
  <c r="E31" i="25"/>
  <c r="C31" i="25"/>
  <c r="G26" i="25"/>
  <c r="H26" i="25"/>
  <c r="F26" i="25"/>
  <c r="D26" i="25"/>
  <c r="E26" i="25"/>
  <c r="C26" i="25"/>
  <c r="E30" i="25"/>
  <c r="C30" i="25"/>
  <c r="H30" i="25"/>
  <c r="F30" i="25"/>
  <c r="D30" i="25"/>
  <c r="G30" i="25"/>
  <c r="G34" i="25"/>
  <c r="H34" i="25"/>
  <c r="F34" i="25"/>
  <c r="D34" i="25"/>
  <c r="E34" i="25"/>
  <c r="C34" i="25"/>
  <c r="G9" i="25"/>
  <c r="E55" i="25" s="1"/>
  <c r="G10" i="25"/>
  <c r="E56" i="25" s="1"/>
  <c r="G11" i="25"/>
  <c r="E57" i="25" s="1"/>
  <c r="G12" i="25"/>
  <c r="E58" i="25" s="1"/>
  <c r="G13" i="25"/>
  <c r="E59" i="25" s="1"/>
  <c r="G14" i="25"/>
  <c r="E60" i="25" s="1"/>
  <c r="G15" i="25"/>
  <c r="E61" i="25" s="1"/>
  <c r="G16" i="25"/>
  <c r="E62" i="25" s="1"/>
  <c r="G17" i="25"/>
  <c r="E63" i="25" s="1"/>
  <c r="G18" i="25"/>
  <c r="E64" i="25" s="1"/>
  <c r="B56" i="24"/>
  <c r="D56" i="24"/>
  <c r="B57" i="24"/>
  <c r="D57" i="24"/>
  <c r="B58" i="24"/>
  <c r="D58" i="24"/>
  <c r="B59" i="24"/>
  <c r="D59" i="24"/>
  <c r="B60" i="24"/>
  <c r="D60" i="24"/>
  <c r="B61" i="24"/>
  <c r="D61" i="24"/>
  <c r="B62" i="24"/>
  <c r="D62" i="24"/>
  <c r="B63" i="24"/>
  <c r="D63" i="24"/>
  <c r="B64" i="24"/>
  <c r="D64" i="24"/>
  <c r="B65" i="24"/>
  <c r="D65" i="24"/>
  <c r="B66" i="24"/>
  <c r="D66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E10" i="24"/>
  <c r="E11" i="24"/>
  <c r="F57" i="24" s="1"/>
  <c r="E12" i="24"/>
  <c r="E13" i="24"/>
  <c r="F59" i="24" s="1"/>
  <c r="E14" i="24"/>
  <c r="E15" i="24"/>
  <c r="F61" i="24" s="1"/>
  <c r="E16" i="24"/>
  <c r="E17" i="24"/>
  <c r="F63" i="24" s="1"/>
  <c r="E18" i="24"/>
  <c r="E19" i="24"/>
  <c r="F65" i="24" s="1"/>
  <c r="E20" i="24"/>
  <c r="E9" i="24"/>
  <c r="F55" i="24" s="1"/>
  <c r="D10" i="24"/>
  <c r="F26" i="24" s="1"/>
  <c r="D11" i="24"/>
  <c r="C57" i="24" s="1"/>
  <c r="D12" i="24"/>
  <c r="C58" i="24" s="1"/>
  <c r="D13" i="24"/>
  <c r="C59" i="24" s="1"/>
  <c r="D14" i="24"/>
  <c r="F30" i="24" s="1"/>
  <c r="D15" i="24"/>
  <c r="C61" i="24" s="1"/>
  <c r="D16" i="24"/>
  <c r="F32" i="24" s="1"/>
  <c r="D17" i="24"/>
  <c r="C63" i="24" s="1"/>
  <c r="D18" i="24"/>
  <c r="F34" i="24" s="1"/>
  <c r="D19" i="24"/>
  <c r="C65" i="24" s="1"/>
  <c r="D20" i="24"/>
  <c r="F36" i="24" s="1"/>
  <c r="D9" i="24"/>
  <c r="C25" i="24" s="1"/>
  <c r="D55" i="24"/>
  <c r="B55" i="24"/>
  <c r="L30" i="26" l="1"/>
  <c r="J11" i="11" s="1"/>
  <c r="C26" i="33" s="1"/>
  <c r="F64" i="24"/>
  <c r="F60" i="24"/>
  <c r="F56" i="24"/>
  <c r="F66" i="24"/>
  <c r="F62" i="24"/>
  <c r="F58" i="24"/>
  <c r="L29" i="26"/>
  <c r="J10" i="11" s="1"/>
  <c r="C25" i="33" s="1"/>
  <c r="L34" i="26"/>
  <c r="J15" i="11" s="1"/>
  <c r="C30" i="33" s="1"/>
  <c r="L26" i="26"/>
  <c r="J7" i="11" s="1"/>
  <c r="C22" i="33" s="1"/>
  <c r="L33" i="26"/>
  <c r="J14" i="11" s="1"/>
  <c r="C29" i="33" s="1"/>
  <c r="C51" i="33"/>
  <c r="G58" i="12"/>
  <c r="D58" i="33"/>
  <c r="G57" i="12"/>
  <c r="D57" i="33"/>
  <c r="F54" i="12"/>
  <c r="C54" i="33"/>
  <c r="F58" i="12"/>
  <c r="C58" i="33"/>
  <c r="G59" i="12"/>
  <c r="D59" i="33"/>
  <c r="G51" i="12"/>
  <c r="D51" i="33"/>
  <c r="G54" i="12"/>
  <c r="D54" i="33"/>
  <c r="F59" i="12"/>
  <c r="C59" i="33"/>
  <c r="G53" i="12"/>
  <c r="D53" i="33"/>
  <c r="F52" i="12"/>
  <c r="C52" i="33"/>
  <c r="F56" i="12"/>
  <c r="C56" i="33"/>
  <c r="F60" i="12"/>
  <c r="C60" i="33"/>
  <c r="G55" i="12"/>
  <c r="D55" i="33"/>
  <c r="G62" i="12"/>
  <c r="D62" i="33"/>
  <c r="F55" i="12"/>
  <c r="C55" i="33"/>
  <c r="L31" i="26"/>
  <c r="J12" i="11" s="1"/>
  <c r="C27" i="33" s="1"/>
  <c r="G58" i="25"/>
  <c r="E39" i="11" s="1"/>
  <c r="G59" i="25"/>
  <c r="E40" i="11" s="1"/>
  <c r="G64" i="25"/>
  <c r="E45" i="11" s="1"/>
  <c r="G56" i="25"/>
  <c r="E37" i="11" s="1"/>
  <c r="G57" i="25"/>
  <c r="E38" i="11" s="1"/>
  <c r="G65" i="26"/>
  <c r="F46" i="11" s="1"/>
  <c r="C61" i="33" s="1"/>
  <c r="G57" i="26"/>
  <c r="F38" i="11" s="1"/>
  <c r="G62" i="25"/>
  <c r="E43" i="11" s="1"/>
  <c r="G63" i="25"/>
  <c r="E44" i="11" s="1"/>
  <c r="G55" i="25"/>
  <c r="E36" i="11" s="1"/>
  <c r="G60" i="25"/>
  <c r="G61" i="25"/>
  <c r="E42" i="11" s="1"/>
  <c r="L35" i="26"/>
  <c r="J16" i="11" s="1"/>
  <c r="C31" i="33" s="1"/>
  <c r="L27" i="26"/>
  <c r="J8" i="11" s="1"/>
  <c r="C23" i="33" s="1"/>
  <c r="G61" i="26"/>
  <c r="F42" i="11" s="1"/>
  <c r="C60" i="24"/>
  <c r="F25" i="24"/>
  <c r="E36" i="24"/>
  <c r="E35" i="24"/>
  <c r="E34" i="24"/>
  <c r="E33" i="24"/>
  <c r="E32" i="24"/>
  <c r="E31" i="24"/>
  <c r="E30" i="24"/>
  <c r="E29" i="24"/>
  <c r="E28" i="24"/>
  <c r="E27" i="24"/>
  <c r="E26" i="24"/>
  <c r="E41" i="11"/>
  <c r="C64" i="24"/>
  <c r="C56" i="24"/>
  <c r="E25" i="24"/>
  <c r="F35" i="24"/>
  <c r="F33" i="24"/>
  <c r="F31" i="24"/>
  <c r="F29" i="24"/>
  <c r="F28" i="24"/>
  <c r="F27" i="24"/>
  <c r="J32" i="25"/>
  <c r="K32" i="25"/>
  <c r="M32" i="25" s="1"/>
  <c r="I13" i="11" s="1"/>
  <c r="I32" i="25"/>
  <c r="J28" i="25"/>
  <c r="K28" i="25"/>
  <c r="M28" i="25" s="1"/>
  <c r="I9" i="11" s="1"/>
  <c r="I28" i="25"/>
  <c r="J31" i="25"/>
  <c r="K31" i="25"/>
  <c r="M31" i="25" s="1"/>
  <c r="I12" i="11" s="1"/>
  <c r="I31" i="25"/>
  <c r="J27" i="25"/>
  <c r="K27" i="25"/>
  <c r="M27" i="25" s="1"/>
  <c r="I8" i="11" s="1"/>
  <c r="I27" i="25"/>
  <c r="K34" i="25"/>
  <c r="M34" i="25" s="1"/>
  <c r="I15" i="11" s="1"/>
  <c r="I34" i="25"/>
  <c r="J34" i="25"/>
  <c r="K30" i="25"/>
  <c r="M30" i="25" s="1"/>
  <c r="I11" i="11" s="1"/>
  <c r="J30" i="25"/>
  <c r="I30" i="25"/>
  <c r="K26" i="25"/>
  <c r="M26" i="25" s="1"/>
  <c r="I7" i="11" s="1"/>
  <c r="I26" i="25"/>
  <c r="J26" i="25"/>
  <c r="K33" i="25"/>
  <c r="M33" i="25" s="1"/>
  <c r="I14" i="11" s="1"/>
  <c r="I33" i="25"/>
  <c r="J33" i="25"/>
  <c r="K29" i="25"/>
  <c r="M29" i="25" s="1"/>
  <c r="I10" i="11" s="1"/>
  <c r="I29" i="25"/>
  <c r="J29" i="25"/>
  <c r="J25" i="25"/>
  <c r="K25" i="25"/>
  <c r="M25" i="25" s="1"/>
  <c r="I6" i="11" s="1"/>
  <c r="I25" i="25"/>
  <c r="E47" i="33"/>
  <c r="E45" i="33"/>
  <c r="E43" i="33"/>
  <c r="E41" i="33"/>
  <c r="C66" i="24"/>
  <c r="C62" i="24"/>
  <c r="C35" i="24"/>
  <c r="C31" i="24"/>
  <c r="C27" i="24"/>
  <c r="C33" i="24"/>
  <c r="C29" i="24"/>
  <c r="C55" i="24"/>
  <c r="D36" i="24"/>
  <c r="D34" i="24"/>
  <c r="D32" i="24"/>
  <c r="D30" i="24"/>
  <c r="D28" i="24"/>
  <c r="D26" i="24"/>
  <c r="G20" i="24"/>
  <c r="I36" i="24" s="1"/>
  <c r="G18" i="24"/>
  <c r="I34" i="24" s="1"/>
  <c r="G16" i="24"/>
  <c r="I32" i="24" s="1"/>
  <c r="G14" i="24"/>
  <c r="I30" i="24" s="1"/>
  <c r="G12" i="24"/>
  <c r="I28" i="24" s="1"/>
  <c r="G10" i="24"/>
  <c r="I26" i="24" s="1"/>
  <c r="C36" i="24"/>
  <c r="C34" i="24"/>
  <c r="C32" i="24"/>
  <c r="C30" i="24"/>
  <c r="C28" i="24"/>
  <c r="C26" i="24"/>
  <c r="G9" i="24"/>
  <c r="I25" i="24" s="1"/>
  <c r="G19" i="24"/>
  <c r="H35" i="24" s="1"/>
  <c r="G17" i="24"/>
  <c r="H33" i="24" s="1"/>
  <c r="G15" i="24"/>
  <c r="H31" i="24" s="1"/>
  <c r="G13" i="24"/>
  <c r="H29" i="24" s="1"/>
  <c r="G11" i="24"/>
  <c r="H27" i="24" s="1"/>
  <c r="D35" i="24"/>
  <c r="D33" i="24"/>
  <c r="D31" i="24"/>
  <c r="D29" i="24"/>
  <c r="D27" i="24"/>
  <c r="D25" i="24"/>
  <c r="E39" i="33"/>
  <c r="E37" i="33"/>
  <c r="E46" i="33"/>
  <c r="E36" i="33"/>
  <c r="E38" i="33"/>
  <c r="E40" i="33"/>
  <c r="E42" i="33"/>
  <c r="E44" i="33"/>
  <c r="H37" i="33" l="1"/>
  <c r="D11" i="16" s="1"/>
  <c r="L27" i="25"/>
  <c r="H8" i="11" s="1"/>
  <c r="B23" i="33" s="1"/>
  <c r="L28" i="25"/>
  <c r="H9" i="11" s="1"/>
  <c r="B24" i="33" s="1"/>
  <c r="E57" i="12"/>
  <c r="B57" i="33"/>
  <c r="E52" i="12"/>
  <c r="B52" i="33"/>
  <c r="E56" i="12"/>
  <c r="B56" i="33"/>
  <c r="E59" i="12"/>
  <c r="B59" i="33"/>
  <c r="F53" i="12"/>
  <c r="C53" i="33"/>
  <c r="E53" i="12"/>
  <c r="B53" i="33"/>
  <c r="E60" i="12"/>
  <c r="B60" i="33"/>
  <c r="E54" i="12"/>
  <c r="B54" i="33"/>
  <c r="E55" i="12"/>
  <c r="B55" i="33"/>
  <c r="E51" i="12"/>
  <c r="B51" i="33"/>
  <c r="E58" i="12"/>
  <c r="B58" i="33"/>
  <c r="F57" i="12"/>
  <c r="C57" i="33"/>
  <c r="L30" i="25"/>
  <c r="H11" i="11" s="1"/>
  <c r="B26" i="33" s="1"/>
  <c r="L34" i="25"/>
  <c r="H15" i="11" s="1"/>
  <c r="B30" i="33" s="1"/>
  <c r="F61" i="12"/>
  <c r="H40" i="12"/>
  <c r="H25" i="11"/>
  <c r="H36" i="12"/>
  <c r="H21" i="11"/>
  <c r="H37" i="12"/>
  <c r="H22" i="11"/>
  <c r="H42" i="12"/>
  <c r="H27" i="11"/>
  <c r="H38" i="12"/>
  <c r="H23" i="11"/>
  <c r="H46" i="12"/>
  <c r="H31" i="11"/>
  <c r="H39" i="12"/>
  <c r="H24" i="11"/>
  <c r="H43" i="12"/>
  <c r="H28" i="11"/>
  <c r="H47" i="12"/>
  <c r="H32" i="11"/>
  <c r="L31" i="25"/>
  <c r="H12" i="11" s="1"/>
  <c r="B27" i="33" s="1"/>
  <c r="H44" i="12"/>
  <c r="H29" i="11"/>
  <c r="H41" i="12"/>
  <c r="H26" i="11"/>
  <c r="H45" i="12"/>
  <c r="H30" i="11"/>
  <c r="L25" i="25"/>
  <c r="H6" i="11" s="1"/>
  <c r="B21" i="33" s="1"/>
  <c r="L26" i="25"/>
  <c r="H7" i="11" s="1"/>
  <c r="B22" i="33" s="1"/>
  <c r="L29" i="25"/>
  <c r="H10" i="11" s="1"/>
  <c r="B25" i="33" s="1"/>
  <c r="L33" i="25"/>
  <c r="H14" i="11" s="1"/>
  <c r="B29" i="33" s="1"/>
  <c r="L32" i="25"/>
  <c r="H13" i="11" s="1"/>
  <c r="B28" i="33" s="1"/>
  <c r="I27" i="24"/>
  <c r="I29" i="24"/>
  <c r="K29" i="24" s="1"/>
  <c r="O10" i="11" s="1"/>
  <c r="I31" i="24"/>
  <c r="K31" i="24" s="1"/>
  <c r="O12" i="11" s="1"/>
  <c r="I33" i="24"/>
  <c r="K33" i="24" s="1"/>
  <c r="O14" i="11" s="1"/>
  <c r="I35" i="24"/>
  <c r="K35" i="24" s="1"/>
  <c r="O16" i="11" s="1"/>
  <c r="H25" i="24"/>
  <c r="H26" i="24"/>
  <c r="H28" i="24"/>
  <c r="H30" i="24"/>
  <c r="H32" i="24"/>
  <c r="H34" i="24"/>
  <c r="H36" i="24"/>
  <c r="K25" i="24"/>
  <c r="O6" i="11" s="1"/>
  <c r="G29" i="24"/>
  <c r="J29" i="24" s="1"/>
  <c r="N10" i="11" s="1"/>
  <c r="E25" i="33" s="1"/>
  <c r="E59" i="24"/>
  <c r="G59" i="24" s="1"/>
  <c r="H40" i="11" s="1"/>
  <c r="G33" i="24"/>
  <c r="E63" i="24"/>
  <c r="G63" i="24" s="1"/>
  <c r="H44" i="11" s="1"/>
  <c r="E55" i="24"/>
  <c r="G55" i="24" s="1"/>
  <c r="H36" i="11" s="1"/>
  <c r="G25" i="24"/>
  <c r="E58" i="24"/>
  <c r="G58" i="24" s="1"/>
  <c r="H39" i="11" s="1"/>
  <c r="G28" i="24"/>
  <c r="K28" i="24"/>
  <c r="O9" i="11" s="1"/>
  <c r="E62" i="24"/>
  <c r="G62" i="24" s="1"/>
  <c r="H43" i="11" s="1"/>
  <c r="G32" i="24"/>
  <c r="E66" i="24"/>
  <c r="G66" i="24" s="1"/>
  <c r="H47" i="11" s="1"/>
  <c r="G36" i="24"/>
  <c r="K36" i="24"/>
  <c r="O17" i="11" s="1"/>
  <c r="G27" i="24"/>
  <c r="K27" i="24"/>
  <c r="O8" i="11" s="1"/>
  <c r="E57" i="24"/>
  <c r="G57" i="24" s="1"/>
  <c r="H38" i="11" s="1"/>
  <c r="G31" i="24"/>
  <c r="E61" i="24"/>
  <c r="G61" i="24" s="1"/>
  <c r="H42" i="11" s="1"/>
  <c r="G35" i="24"/>
  <c r="E65" i="24"/>
  <c r="G65" i="24" s="1"/>
  <c r="H46" i="11" s="1"/>
  <c r="E56" i="24"/>
  <c r="G56" i="24" s="1"/>
  <c r="H37" i="11" s="1"/>
  <c r="G26" i="24"/>
  <c r="E60" i="24"/>
  <c r="G60" i="24" s="1"/>
  <c r="H41" i="11" s="1"/>
  <c r="G30" i="24"/>
  <c r="J30" i="24" s="1"/>
  <c r="N11" i="11" s="1"/>
  <c r="E26" i="33" s="1"/>
  <c r="K30" i="24"/>
  <c r="O11" i="11" s="1"/>
  <c r="E64" i="24"/>
  <c r="G64" i="24" s="1"/>
  <c r="H45" i="11" s="1"/>
  <c r="G34" i="24"/>
  <c r="K32" i="24"/>
  <c r="O13" i="11" s="1"/>
  <c r="K26" i="24"/>
  <c r="O7" i="11" s="1"/>
  <c r="K34" i="24"/>
  <c r="O15" i="11" s="1"/>
  <c r="K37" i="12" l="1"/>
  <c r="D4" i="16" s="1"/>
  <c r="J34" i="24"/>
  <c r="N15" i="11" s="1"/>
  <c r="E30" i="33" s="1"/>
  <c r="J32" i="24"/>
  <c r="N13" i="11" s="1"/>
  <c r="E28" i="33" s="1"/>
  <c r="J26" i="24"/>
  <c r="N7" i="11" s="1"/>
  <c r="E22" i="33" s="1"/>
  <c r="H56" i="12"/>
  <c r="E56" i="33"/>
  <c r="H52" i="12"/>
  <c r="E52" i="33"/>
  <c r="H57" i="12"/>
  <c r="E57" i="33"/>
  <c r="H53" i="12"/>
  <c r="E53" i="33"/>
  <c r="H54" i="12"/>
  <c r="E54" i="33"/>
  <c r="H51" i="12"/>
  <c r="E51" i="33"/>
  <c r="H60" i="12"/>
  <c r="E60" i="33"/>
  <c r="H61" i="12"/>
  <c r="E61" i="33"/>
  <c r="H62" i="12"/>
  <c r="E62" i="33"/>
  <c r="H58" i="12"/>
  <c r="E58" i="33"/>
  <c r="H59" i="12"/>
  <c r="E59" i="33"/>
  <c r="H55" i="12"/>
  <c r="E55" i="33"/>
  <c r="J28" i="24"/>
  <c r="N9" i="11" s="1"/>
  <c r="E24" i="33" s="1"/>
  <c r="J36" i="24"/>
  <c r="N17" i="11" s="1"/>
  <c r="E32" i="33" s="1"/>
  <c r="J35" i="24"/>
  <c r="N16" i="11" s="1"/>
  <c r="E31" i="33" s="1"/>
  <c r="J31" i="24"/>
  <c r="N12" i="11" s="1"/>
  <c r="E27" i="33" s="1"/>
  <c r="J27" i="24"/>
  <c r="N8" i="11" s="1"/>
  <c r="E23" i="33" s="1"/>
  <c r="J25" i="24"/>
  <c r="N6" i="11" s="1"/>
  <c r="E21" i="33" s="1"/>
  <c r="J33" i="24"/>
  <c r="N14" i="11" s="1"/>
  <c r="E29" i="33" s="1"/>
  <c r="I67" i="12" l="1"/>
  <c r="F6" i="16" s="1"/>
  <c r="J67" i="12"/>
  <c r="F5" i="16" s="1"/>
  <c r="K67" i="12"/>
  <c r="F4" i="16" s="1"/>
  <c r="K52" i="12"/>
  <c r="E4" i="16" s="1"/>
  <c r="H21" i="33"/>
  <c r="C11" i="16" s="1"/>
  <c r="H67" i="33"/>
  <c r="F11" i="16" s="1"/>
  <c r="G52" i="33"/>
  <c r="E12" i="16" s="1"/>
  <c r="F52" i="33"/>
  <c r="E13" i="16" s="1"/>
  <c r="F67" i="33"/>
  <c r="F13" i="16" s="1"/>
  <c r="G67" i="33"/>
  <c r="F12" i="16" s="1"/>
  <c r="H52" i="33"/>
  <c r="E11" i="16" s="1"/>
  <c r="J52" i="12"/>
  <c r="E5" i="16" s="1"/>
  <c r="I52" i="12"/>
  <c r="E6" i="16" s="1"/>
  <c r="B22" i="12"/>
  <c r="C22" i="12"/>
  <c r="D22" i="12"/>
  <c r="F22" i="12"/>
  <c r="G22" i="12"/>
  <c r="E22" i="12"/>
  <c r="F24" i="12"/>
  <c r="G24" i="12"/>
  <c r="E24" i="12"/>
  <c r="F26" i="12"/>
  <c r="G26" i="12"/>
  <c r="E26" i="12"/>
  <c r="F28" i="12"/>
  <c r="G28" i="12"/>
  <c r="E28" i="12"/>
  <c r="F30" i="12"/>
  <c r="G30" i="12"/>
  <c r="E30" i="12"/>
  <c r="G32" i="12"/>
  <c r="H32" i="12"/>
  <c r="C21" i="12"/>
  <c r="D21" i="12"/>
  <c r="F21" i="12"/>
  <c r="G21" i="12"/>
  <c r="B21" i="12"/>
  <c r="E21" i="12"/>
  <c r="B23" i="12"/>
  <c r="C23" i="12"/>
  <c r="D23" i="12"/>
  <c r="F23" i="12"/>
  <c r="G23" i="12"/>
  <c r="E23" i="12"/>
  <c r="F25" i="12"/>
  <c r="G25" i="12"/>
  <c r="E25" i="12"/>
  <c r="F27" i="12"/>
  <c r="G27" i="12"/>
  <c r="E27" i="12"/>
  <c r="F29" i="12"/>
  <c r="G29" i="12"/>
  <c r="E29" i="12"/>
  <c r="F31" i="12"/>
  <c r="H31" i="12"/>
  <c r="H30" i="12" l="1"/>
  <c r="H23" i="12"/>
  <c r="H26" i="12"/>
  <c r="H25" i="12"/>
  <c r="H24" i="12"/>
  <c r="H29" i="12"/>
  <c r="H27" i="12"/>
  <c r="H28" i="12"/>
  <c r="H21" i="12"/>
  <c r="H22" i="12"/>
  <c r="K21" i="12" l="1"/>
  <c r="C4" i="16" s="1"/>
</calcChain>
</file>

<file path=xl/comments1.xml><?xml version="1.0" encoding="utf-8"?>
<comments xmlns="http://schemas.openxmlformats.org/spreadsheetml/2006/main">
  <authors>
    <author>cfchen</author>
  </authors>
  <commentList>
    <comment ref="D25" authorId="0">
      <text>
        <r>
          <rPr>
            <b/>
            <sz val="9"/>
            <color indexed="81"/>
            <rFont val="Tahoma"/>
            <family val="2"/>
          </rPr>
          <t>cfchen: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Processing is still at 8x8 block size level</t>
        </r>
      </text>
    </comment>
  </commentList>
</comments>
</file>

<file path=xl/comments2.xml><?xml version="1.0" encoding="utf-8"?>
<comments xmlns="http://schemas.openxmlformats.org/spreadsheetml/2006/main">
  <authors>
    <author>cfchen</author>
  </authors>
  <commentList>
    <comment ref="D25" authorId="0">
      <text>
        <r>
          <rPr>
            <b/>
            <sz val="12"/>
            <color indexed="81"/>
            <rFont val="Tahoma"/>
            <family val="2"/>
          </rPr>
          <t>cfchen:</t>
        </r>
        <r>
          <rPr>
            <sz val="12"/>
            <color indexed="81"/>
            <rFont val="Tahoma"/>
            <family val="2"/>
          </rPr>
          <t xml:space="preserve">
Processing is still at 8x8 block size level</t>
        </r>
      </text>
    </comment>
  </commentList>
</comments>
</file>

<file path=xl/comments3.xml><?xml version="1.0" encoding="utf-8"?>
<comments xmlns="http://schemas.openxmlformats.org/spreadsheetml/2006/main">
  <authors>
    <author>cfchen</author>
  </authors>
  <commentList>
    <comment ref="D25" authorId="0">
      <text>
        <r>
          <rPr>
            <b/>
            <sz val="12"/>
            <color indexed="81"/>
            <rFont val="Tahoma"/>
            <family val="2"/>
          </rPr>
          <t>cfchen:</t>
        </r>
        <r>
          <rPr>
            <sz val="12"/>
            <color indexed="81"/>
            <rFont val="Tahoma"/>
            <family val="2"/>
          </rPr>
          <t xml:space="preserve">
Processing is still at 16x16 block size level</t>
        </r>
      </text>
    </comment>
  </commentList>
</comments>
</file>

<file path=xl/comments4.xml><?xml version="1.0" encoding="utf-8"?>
<comments xmlns="http://schemas.openxmlformats.org/spreadsheetml/2006/main">
  <authors>
    <author>cfchen</author>
  </authors>
  <commentList>
    <comment ref="D25" authorId="0">
      <text>
        <r>
          <rPr>
            <b/>
            <sz val="12"/>
            <color indexed="81"/>
            <rFont val="Tahoma"/>
            <family val="2"/>
          </rPr>
          <t>cfchen:</t>
        </r>
        <r>
          <rPr>
            <sz val="12"/>
            <color indexed="81"/>
            <rFont val="Tahoma"/>
            <family val="2"/>
          </rPr>
          <t xml:space="preserve">
Processing is still at 16x16 block size level</t>
        </r>
      </text>
    </comment>
  </commentList>
</comments>
</file>

<file path=xl/sharedStrings.xml><?xml version="1.0" encoding="utf-8"?>
<sst xmlns="http://schemas.openxmlformats.org/spreadsheetml/2006/main" count="2576" uniqueCount="228">
  <si>
    <t>64x64</t>
    <phoneticPr fontId="1" type="noConversion"/>
  </si>
  <si>
    <t>64x32</t>
    <phoneticPr fontId="1" type="noConversion"/>
  </si>
  <si>
    <t>32x64</t>
    <phoneticPr fontId="1" type="noConversion"/>
  </si>
  <si>
    <t>32x32</t>
    <phoneticPr fontId="1" type="noConversion"/>
  </si>
  <si>
    <t>32x16</t>
    <phoneticPr fontId="1" type="noConversion"/>
  </si>
  <si>
    <t>16x32</t>
    <phoneticPr fontId="1" type="noConversion"/>
  </si>
  <si>
    <t>16x16</t>
    <phoneticPr fontId="1" type="noConversion"/>
  </si>
  <si>
    <t>16x8</t>
    <phoneticPr fontId="1" type="noConversion"/>
  </si>
  <si>
    <t>8x16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</si>
  <si>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</si>
  <si>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</si>
  <si>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</si>
  <si>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Virtual Depth Candidates Generation</t>
  </si>
  <si>
    <t>Total</t>
    <phoneticPr fontId="1" type="noConversion"/>
  </si>
  <si>
    <t>Representative Virtual Depth Generation</t>
  </si>
  <si>
    <t>Anchor</t>
  </si>
  <si>
    <t>Number of operations</t>
    <phoneticPr fontId="2" type="noConversion"/>
  </si>
  <si>
    <t>Reference Virtual Depth Block Position Derivation</t>
  </si>
  <si>
    <t>Hor.&amp; Ver. Direction Change Detection</t>
  </si>
  <si>
    <t>Reference Texture Block Position Derivation</t>
  </si>
  <si>
    <t>Determine Appropriate Virtual Depth</t>
  </si>
  <si>
    <t>Virtual Depth Candidates</t>
  </si>
  <si>
    <t>Disparity Vector</t>
  </si>
  <si>
    <t>Reference Texture Block</t>
    <phoneticPr fontId="1" type="noConversion"/>
  </si>
  <si>
    <t>Reference Virtual Depth Block</t>
  </si>
  <si>
    <t>Reference Virtual Depth Block</t>
    <phoneticPr fontId="1" type="noConversion"/>
  </si>
  <si>
    <t>Data transfer rate</t>
    <phoneticPr fontId="2" type="noConversion"/>
  </si>
  <si>
    <t>Compensated Block</t>
    <phoneticPr fontId="1" type="noConversion"/>
  </si>
  <si>
    <t>PU_size</t>
    <phoneticPr fontId="1" type="noConversion"/>
  </si>
  <si>
    <t>B_W</t>
    <phoneticPr fontId="1" type="noConversion"/>
  </si>
  <si>
    <t>B_H</t>
    <phoneticPr fontId="1" type="noConversion"/>
  </si>
  <si>
    <t>N/A</t>
    <phoneticPr fontId="1" type="noConversion"/>
  </si>
  <si>
    <t>Data granularity</t>
    <phoneticPr fontId="1" type="noConversion"/>
  </si>
  <si>
    <t>One PU</t>
    <phoneticPr fontId="1" type="noConversion"/>
  </si>
  <si>
    <t>Filter_tap_L</t>
    <phoneticPr fontId="1" type="noConversion"/>
  </si>
  <si>
    <t>Bits of DV</t>
    <phoneticPr fontId="1" type="noConversion"/>
  </si>
  <si>
    <t>Bits of texture</t>
    <phoneticPr fontId="1" type="noConversion"/>
  </si>
  <si>
    <t>Filter_tap_R</t>
    <phoneticPr fontId="1" type="noConversion"/>
  </si>
  <si>
    <t>Bits of depth</t>
    <phoneticPr fontId="1" type="noConversion"/>
  </si>
  <si>
    <t>Add</t>
    <phoneticPr fontId="1" type="noConversion"/>
  </si>
  <si>
    <t>Comp</t>
    <phoneticPr fontId="1" type="noConversion"/>
  </si>
  <si>
    <t>Sub</t>
    <phoneticPr fontId="1" type="noConversion"/>
  </si>
  <si>
    <t>Add</t>
    <phoneticPr fontId="1" type="noConversion"/>
  </si>
  <si>
    <t>Interpolation</t>
    <phoneticPr fontId="1" type="noConversion"/>
  </si>
  <si>
    <t>Add/Sub</t>
    <phoneticPr fontId="1" type="noConversion"/>
  </si>
  <si>
    <t>Cons_Mul</t>
    <phoneticPr fontId="1" type="noConversion"/>
  </si>
  <si>
    <t>Total</t>
    <phoneticPr fontId="1" type="noConversion"/>
  </si>
  <si>
    <t>Proposal</t>
  </si>
  <si>
    <t>Comp</t>
    <phoneticPr fontId="1" type="noConversion"/>
  </si>
  <si>
    <t>Ratio (to Anchor)</t>
    <phoneticPr fontId="1" type="noConversion"/>
  </si>
  <si>
    <t>Data Storage (bits)</t>
    <phoneticPr fontId="1" type="noConversion"/>
  </si>
  <si>
    <t>Data rate (bits)</t>
    <phoneticPr fontId="1" type="noConversion"/>
  </si>
  <si>
    <t>Reference texture block</t>
    <phoneticPr fontId="1" type="noConversion"/>
  </si>
  <si>
    <t>4x4</t>
    <phoneticPr fontId="1" type="noConversion"/>
  </si>
  <si>
    <t>Average</t>
    <phoneticPr fontId="1" type="noConversion"/>
  </si>
  <si>
    <t>Data granularity</t>
    <phoneticPr fontId="4" type="noConversion"/>
  </si>
  <si>
    <t>One PU</t>
    <phoneticPr fontId="4" type="noConversion"/>
  </si>
  <si>
    <t>Number of operations</t>
    <phoneticPr fontId="1" type="noConversion"/>
  </si>
  <si>
    <t>Worst</t>
    <phoneticPr fontId="1" type="noConversion"/>
  </si>
  <si>
    <t>One LCU</t>
    <phoneticPr fontId="4" type="noConversion"/>
  </si>
  <si>
    <t>Sub_W</t>
    <phoneticPr fontId="1" type="noConversion"/>
  </si>
  <si>
    <t>Sub_H</t>
    <phoneticPr fontId="1" type="noConversion"/>
  </si>
  <si>
    <t>16x16</t>
    <phoneticPr fontId="1" type="noConversion"/>
  </si>
  <si>
    <t>8x4</t>
    <phoneticPr fontId="1" type="noConversion"/>
  </si>
  <si>
    <t>Data storage
(ratio to anchor)</t>
    <phoneticPr fontId="1" type="noConversion"/>
  </si>
  <si>
    <t>Data transfer rate (ratio to anchor)</t>
    <phoneticPr fontId="1" type="noConversion"/>
  </si>
  <si>
    <t>8x8</t>
    <phoneticPr fontId="1" type="noConversion"/>
  </si>
  <si>
    <t>N/A</t>
    <phoneticPr fontId="1" type="noConversion"/>
  </si>
  <si>
    <t>N/A</t>
    <phoneticPr fontId="1" type="noConversion"/>
  </si>
  <si>
    <t>16x8</t>
    <phoneticPr fontId="1" type="noConversion"/>
  </si>
  <si>
    <t>8x16</t>
    <phoneticPr fontId="1" type="noConversion"/>
  </si>
  <si>
    <t>4x8</t>
    <phoneticPr fontId="1" type="noConversion"/>
  </si>
  <si>
    <t>16x16</t>
    <phoneticPr fontId="1" type="noConversion"/>
  </si>
  <si>
    <t>8x16</t>
    <phoneticPr fontId="1" type="noConversion"/>
  </si>
  <si>
    <t>8x8</t>
    <phoneticPr fontId="1" type="noConversion"/>
  </si>
  <si>
    <t>4x8</t>
    <phoneticPr fontId="1" type="noConversion"/>
  </si>
  <si>
    <t># of PU in LCU</t>
    <phoneticPr fontId="1" type="noConversion"/>
  </si>
  <si>
    <t>N/A</t>
    <phoneticPr fontId="1" type="noConversion"/>
  </si>
  <si>
    <t>N/A</t>
    <phoneticPr fontId="1" type="noConversion"/>
  </si>
  <si>
    <t>Luma</t>
    <phoneticPr fontId="1" type="noConversion"/>
  </si>
  <si>
    <t>Chorma</t>
    <phoneticPr fontId="1" type="noConversion"/>
  </si>
  <si>
    <t>Sub_W</t>
    <phoneticPr fontId="1" type="noConversion"/>
  </si>
  <si>
    <t># of sub-block in on PU</t>
    <phoneticPr fontId="1" type="noConversion"/>
  </si>
  <si>
    <t>Sub_H</t>
    <phoneticPr fontId="1" type="noConversion"/>
  </si>
  <si>
    <t>Filter_tap_L</t>
    <phoneticPr fontId="1" type="noConversion"/>
  </si>
  <si>
    <t>Filter_tap_R</t>
    <phoneticPr fontId="1" type="noConversion"/>
  </si>
  <si>
    <t>Luma parameter</t>
    <phoneticPr fontId="1" type="noConversion"/>
  </si>
  <si>
    <t>Chorma parameter</t>
    <phoneticPr fontId="1" type="noConversion"/>
  </si>
  <si>
    <t>Luma/Chorma Ratio</t>
    <phoneticPr fontId="1" type="noConversion"/>
  </si>
  <si>
    <t>Chroma</t>
    <phoneticPr fontId="1" type="noConversion"/>
  </si>
  <si>
    <t>Add/Sub in Interp</t>
    <phoneticPr fontId="1" type="noConversion"/>
  </si>
  <si>
    <t>Cons_Mul in Interp</t>
    <phoneticPr fontId="1" type="noConversion"/>
  </si>
  <si>
    <t>Luma</t>
  </si>
  <si>
    <t>Luma</t>
    <phoneticPr fontId="1" type="noConversion"/>
  </si>
  <si>
    <t>N/A</t>
    <phoneticPr fontId="1" type="noConversion"/>
  </si>
  <si>
    <t>N/A</t>
    <phoneticPr fontId="1" type="noConversion"/>
  </si>
  <si>
    <t>N/A</t>
    <phoneticPr fontId="1" type="noConversion"/>
  </si>
  <si>
    <t>Best</t>
    <phoneticPr fontId="1" type="noConversion"/>
  </si>
  <si>
    <t>LCU_W</t>
    <phoneticPr fontId="1" type="noConversion"/>
  </si>
  <si>
    <t>LCU_H</t>
    <phoneticPr fontId="1" type="noConversion"/>
  </si>
  <si>
    <t># of operations
Add/Sub/Comp 
(ratio to anchor)</t>
    <phoneticPr fontId="1" type="noConversion"/>
  </si>
  <si>
    <t>Best</t>
    <phoneticPr fontId="1" type="noConversion"/>
  </si>
  <si>
    <t>[Ingored LUT operation] Representative Virtual Depth to Disparity Vector Conversion</t>
    <phoneticPr fontId="1" type="noConversion"/>
  </si>
  <si>
    <t>Luma</t>
    <phoneticPr fontId="1" type="noConversion"/>
  </si>
  <si>
    <t>4 candidates</t>
    <phoneticPr fontId="1" type="noConversion"/>
  </si>
  <si>
    <t>2 disparity vectors</t>
    <phoneticPr fontId="1" type="noConversion"/>
  </si>
  <si>
    <t>B_W_Luma*B_H_Luma  (PU size)</t>
    <phoneticPr fontId="1" type="noConversion"/>
  </si>
  <si>
    <t>(Filter_tap_L_Luma + Sub_W_Luma + Filter_tap_R_Luma) * Sub_H_Luma</t>
    <phoneticPr fontId="1" type="noConversion"/>
  </si>
  <si>
    <t>B_W_Luma*B_H_Luma (PU size)</t>
    <phoneticPr fontId="1" type="noConversion"/>
  </si>
  <si>
    <t>B_W_Chroma*B_H_Chroma  (PU size)</t>
    <phoneticPr fontId="1" type="noConversion"/>
  </si>
  <si>
    <t>1/8 pixel position: [-2, 58, 10, -2]</t>
    <phoneticPr fontId="1" type="noConversion"/>
  </si>
  <si>
    <t>2/4 pixel position: [−1, 4, −11, 40, 40, 5, −11, 5, −1]</t>
    <phoneticPr fontId="1" type="noConversion"/>
  </si>
  <si>
    <t>1 for one PU</t>
    <phoneticPr fontId="2" type="noConversion"/>
  </si>
  <si>
    <t>1 addition</t>
    <phoneticPr fontId="1" type="noConversion"/>
  </si>
  <si>
    <t>3 comparisons</t>
    <phoneticPr fontId="1" type="noConversion"/>
  </si>
  <si>
    <t>7 addition/subtractions and 6 constant multi (Worst case)</t>
    <phoneticPr fontId="1" type="noConversion"/>
  </si>
  <si>
    <t>B_W_Luma*B_H_Luma  for one PU</t>
    <phoneticPr fontId="1" type="noConversion"/>
  </si>
  <si>
    <t>B_W_Chroma*B_H_Chroma for one PU</t>
    <phoneticPr fontId="1" type="noConversion"/>
  </si>
  <si>
    <t>1 for 4x4 subblock</t>
    <phoneticPr fontId="2" type="noConversion"/>
  </si>
  <si>
    <t>3 addition/subtractions and 4 constant multi (Worst case)</t>
    <phoneticPr fontId="1" type="noConversion"/>
  </si>
  <si>
    <t>Data storage (Luma only)</t>
    <phoneticPr fontId="2" type="noConversion"/>
  </si>
  <si>
    <t>1 disparity vector</t>
    <phoneticPr fontId="1" type="noConversion"/>
  </si>
  <si>
    <t>(Filter_tap_L_Luma + Sub_W_Luma + Filter_tap_R_Luma) * Sub_H_Luma * (# of subblock in one PU)</t>
    <phoneticPr fontId="1" type="noConversion"/>
  </si>
  <si>
    <t>(Filter_tap_L_Chroma + Sub_W_Chroma + Filter_tap_R_Chroma) * Sub_H_Chroma * (# of subblock in one PU)</t>
    <phoneticPr fontId="1" type="noConversion"/>
  </si>
  <si>
    <t>1 LUT access</t>
    <phoneticPr fontId="1" type="noConversion"/>
  </si>
  <si>
    <t>1 for partitioned subblock</t>
    <phoneticPr fontId="2" type="noConversion"/>
  </si>
  <si>
    <t>Times</t>
    <phoneticPr fontId="1" type="noConversion"/>
  </si>
  <si>
    <t>1  for 4x4 subblock</t>
    <phoneticPr fontId="2" type="noConversion"/>
  </si>
  <si>
    <t>1 for partitioned subblock</t>
    <phoneticPr fontId="2" type="noConversion"/>
  </si>
  <si>
    <t>1 for 8x8 or 16x16 subblock</t>
    <phoneticPr fontId="1" type="noConversion"/>
  </si>
  <si>
    <t>2 comparisons</t>
    <phoneticPr fontId="1" type="noConversion"/>
  </si>
  <si>
    <t>15 compaison (8x8 or 16x16 subblock)  /  12 compaisons (4x8 or 8x4 or 8x16 or 16x8 subblock)</t>
    <phoneticPr fontId="1" type="noConversion"/>
  </si>
  <si>
    <t>2 subtractions</t>
    <phoneticPr fontId="1" type="noConversion"/>
  </si>
  <si>
    <t>Remark</t>
    <phoneticPr fontId="1" type="noConversion"/>
  </si>
  <si>
    <t xml:space="preserve">Luma: Reference Texture Block Position Derivation </t>
    <phoneticPr fontId="1" type="noConversion"/>
  </si>
  <si>
    <t>Luma: Interpolation</t>
    <phoneticPr fontId="1" type="noConversion"/>
  </si>
  <si>
    <t>Chroma: Reference Texture Block Position Derivation</t>
    <phoneticPr fontId="1" type="noConversion"/>
  </si>
  <si>
    <t>Chroma: Interpolation</t>
    <phoneticPr fontId="1" type="noConversion"/>
  </si>
  <si>
    <t>Luma: Reference Virtual Depth Block</t>
    <phoneticPr fontId="1" type="noConversion"/>
  </si>
  <si>
    <t>Luma: Reference texture block</t>
    <phoneticPr fontId="1" type="noConversion"/>
  </si>
  <si>
    <t>Luma: Compensated Block</t>
    <phoneticPr fontId="1" type="noConversion"/>
  </si>
  <si>
    <t>Chroma:  Reference texture block</t>
    <phoneticPr fontId="1" type="noConversion"/>
  </si>
  <si>
    <t>Chroma: Compensated Block</t>
    <phoneticPr fontId="1" type="noConversion"/>
  </si>
  <si>
    <t>(Filter_tap_L_Luma + Sub_W_Luma + Filter_tap_R_Luma) * Sub_H_Luma * 
(# of subblock in one PU)</t>
    <phoneticPr fontId="1" type="noConversion"/>
  </si>
  <si>
    <t>Operations per time</t>
    <phoneticPr fontId="1" type="noConversion"/>
  </si>
  <si>
    <t>1 for one 4x4 subblock</t>
    <phoneticPr fontId="1" type="noConversion"/>
  </si>
  <si>
    <t>Method 1</t>
    <phoneticPr fontId="1" type="noConversion"/>
  </si>
  <si>
    <t>Method 2</t>
    <phoneticPr fontId="1" type="noConversion"/>
  </si>
  <si>
    <t>General parameters</t>
    <phoneticPr fontId="1" type="noConversion"/>
  </si>
  <si>
    <t>Luma parameter</t>
    <phoneticPr fontId="1" type="noConversion"/>
  </si>
  <si>
    <t>Chorma parameter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</si>
  <si>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</si>
  <si>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</si>
  <si>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</si>
  <si>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</si>
  <si>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</si>
  <si>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</si>
  <si>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Data granularity</t>
    <phoneticPr fontId="1" type="noConversion"/>
  </si>
  <si>
    <t>One PU</t>
    <phoneticPr fontId="1" type="noConversion"/>
  </si>
  <si>
    <t>Worst</t>
  </si>
  <si>
    <t>Average</t>
  </si>
  <si>
    <t>Best</t>
  </si>
  <si>
    <t>-</t>
    <phoneticPr fontId="1" type="noConversion"/>
  </si>
  <si>
    <t>-</t>
    <phoneticPr fontId="1" type="noConversion"/>
  </si>
  <si>
    <t>Data transfer rate (ratio to anchor)</t>
    <phoneticPr fontId="1" type="noConversion"/>
  </si>
  <si>
    <t>Add/Sub/Comp</t>
  </si>
  <si>
    <t>Add/Sub/Comp</t>
    <phoneticPr fontId="1" type="noConversion"/>
  </si>
  <si>
    <t>Add/Sub/Comp</t>
    <phoneticPr fontId="1" type="noConversion"/>
  </si>
  <si>
    <t>Virtual Depth Candidates Generation</t>
    <phoneticPr fontId="1" type="noConversion"/>
  </si>
  <si>
    <t>Disparity Vector</t>
    <phoneticPr fontId="1" type="noConversion"/>
  </si>
  <si>
    <t>N/A</t>
    <phoneticPr fontId="1" type="noConversion"/>
  </si>
  <si>
    <t>N/A</t>
    <phoneticPr fontId="1" type="noConversion"/>
  </si>
  <si>
    <t>N/A</t>
    <phoneticPr fontId="1" type="noConversion"/>
  </si>
  <si>
    <t>16x8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</si>
  <si>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</si>
  <si>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</si>
  <si>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</si>
  <si>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4x4</t>
    <phoneticPr fontId="1" type="noConversion"/>
  </si>
  <si>
    <t>8x16</t>
    <phoneticPr fontId="1" type="noConversion"/>
  </si>
  <si>
    <t>PU_size</t>
    <phoneticPr fontId="1" type="noConversion"/>
  </si>
  <si>
    <t># of storage accessing</t>
    <phoneticPr fontId="1" type="noConversion"/>
  </si>
  <si>
    <t># of storage accessing (ratio to anchor)</t>
    <phoneticPr fontId="1" type="noConversion"/>
  </si>
  <si>
    <t># of storage accessing (ratio to anchor)</t>
    <phoneticPr fontId="1" type="noConversion"/>
  </si>
  <si>
    <t xml:space="preserve"> Balloons_QP25 </t>
  </si>
  <si>
    <t xml:space="preserve"> Balloons_QP30 </t>
  </si>
  <si>
    <t xml:space="preserve"> Balloons_QP35 </t>
  </si>
  <si>
    <t xml:space="preserve"> Balloons_QP40 </t>
  </si>
  <si>
    <t xml:space="preserve"> Kendo_QP25 </t>
  </si>
  <si>
    <t xml:space="preserve"> Kendo_QP30 </t>
  </si>
  <si>
    <t xml:space="preserve"> Kendo_QP35 </t>
  </si>
  <si>
    <t xml:space="preserve"> Kendo_QP40 </t>
  </si>
  <si>
    <t xml:space="preserve"> Newspapercc_QP25 </t>
  </si>
  <si>
    <t xml:space="preserve"> Newspapercc_QP30 </t>
  </si>
  <si>
    <t xml:space="preserve"> Newspapercc_QP35 </t>
  </si>
  <si>
    <t xml:space="preserve"> Newspapercc_QP40 </t>
  </si>
  <si>
    <t xml:space="preserve"> UndoDancer_QP25 </t>
  </si>
  <si>
    <t xml:space="preserve"> UndoDancer_QP30 </t>
  </si>
  <si>
    <t xml:space="preserve"> UndoDancer_QP35 </t>
  </si>
  <si>
    <t xml:space="preserve"> UndoDancer_QP40 </t>
  </si>
  <si>
    <t xml:space="preserve"> GhostTownFly_QP25 </t>
  </si>
  <si>
    <t xml:space="preserve"> GhostTownFly_QP30 </t>
  </si>
  <si>
    <t xml:space="preserve"> GhostTownFly_QP35 </t>
  </si>
  <si>
    <t xml:space="preserve"> GhostTownFly_QP40 </t>
  </si>
  <si>
    <t xml:space="preserve"> PoznanStreet_QP25 </t>
  </si>
  <si>
    <t xml:space="preserve"> PoznanStreet_QP30 </t>
  </si>
  <si>
    <t xml:space="preserve"> PoznanStreet_QP35 </t>
  </si>
  <si>
    <t xml:space="preserve"> PoznanStreet_QP40 </t>
  </si>
  <si>
    <t xml:space="preserve"> PoznanHall2_QP25 </t>
  </si>
  <si>
    <t xml:space="preserve"> PoznanHall2_QP30 </t>
  </si>
  <si>
    <t xml:space="preserve"> PoznanHall2_QP35 </t>
  </si>
  <si>
    <t xml:space="preserve"> PoznanHall2_QP40 </t>
  </si>
  <si>
    <t>8x8</t>
    <phoneticPr fontId="1" type="noConversion"/>
  </si>
  <si>
    <t>4x8</t>
    <phoneticPr fontId="1" type="noConversion"/>
  </si>
  <si>
    <t>8x4</t>
    <phoneticPr fontId="1" type="noConversion"/>
  </si>
  <si>
    <t>16x16</t>
    <phoneticPr fontId="1" type="noConversion"/>
  </si>
  <si>
    <t>8x16</t>
    <phoneticPr fontId="1" type="noConversion"/>
  </si>
  <si>
    <t>16x8</t>
    <phoneticPr fontId="1" type="noConversion"/>
  </si>
  <si>
    <t>Total</t>
    <phoneticPr fontId="1" type="noConversion"/>
  </si>
  <si>
    <t>Data rate (bits)</t>
  </si>
  <si>
    <t>64x64</t>
  </si>
  <si>
    <t>PU_size</t>
    <phoneticPr fontId="1" type="noConversion"/>
  </si>
  <si>
    <t>16x16</t>
    <phoneticPr fontId="1" type="noConversion"/>
  </si>
  <si>
    <t>16x8</t>
    <phoneticPr fontId="1" type="noConversion"/>
  </si>
  <si>
    <t>8x16</t>
    <phoneticPr fontId="1" type="noConversion"/>
  </si>
  <si>
    <t>8x8</t>
    <phoneticPr fontId="1" type="noConversion"/>
  </si>
  <si>
    <t>8x4</t>
    <phoneticPr fontId="1" type="noConversion"/>
  </si>
  <si>
    <t>4x8</t>
    <phoneticPr fontId="1" type="noConversion"/>
  </si>
  <si>
    <t>4x4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</si>
</sst>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12"/>
      <color theme="1"/>
      <name val="Arial"/>
      <family val="2"/>
    </font>
    <font>
      <sz val="9"/>
      <name val="新細明體"/>
      <family val="3"/>
      <charset val="136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sz val="12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9" fillId="1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Border="1">
      <alignment vertical="center"/>
    </xf>
    <xf numFmtId="0" fontId="9" fillId="5" borderId="1" xfId="0" applyFont="1" applyFill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>
      <alignment vertical="center"/>
    </xf>
    <xf numFmtId="0" fontId="9" fillId="12" borderId="0" xfId="0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 wrapText="1"/>
    </xf>
    <xf numFmtId="0" fontId="9" fillId="12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9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13" borderId="1" xfId="0" applyFont="1" applyFill="1" applyBorder="1" applyAlignment="1">
      <alignment horizontal="left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left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0" fontId="9" fillId="11" borderId="1" xfId="0" applyFont="1" applyFill="1" applyBorder="1" applyAlignment="1">
      <alignment horizontal="center" vertical="center"/>
    </xf>
    <xf numFmtId="10" fontId="9" fillId="11" borderId="1" xfId="0" applyNumberFormat="1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10" fontId="9" fillId="10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/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</cellXfs>
  <cellStyles count="1">
    <cellStyle name="一般" xfId="0" builtinId="0"/>
  </cellStyles>
  <dxfs count="35"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rgb="FF99FF66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99FF66"/>
      <color rgb="FF99FF33"/>
      <color rgb="FF66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="85" zoomScaleNormal="85" workbookViewId="0">
      <selection activeCell="A6" sqref="A6"/>
    </sheetView>
  </sheetViews>
  <sheetFormatPr defaultRowHeight="15" x14ac:dyDescent="0.25"/>
  <cols>
    <col min="1" max="1" width="34" style="3" customWidth="1"/>
    <col min="2" max="2" width="41.625" style="3" customWidth="1"/>
    <col min="3" max="3" width="45.25" style="3" customWidth="1"/>
    <col min="4" max="4" width="52.375" style="3" bestFit="1" customWidth="1"/>
    <col min="5" max="16384" width="9" style="3"/>
  </cols>
  <sheetData>
    <row r="1" spans="1:4" s="23" customFormat="1" ht="15.75" x14ac:dyDescent="0.25">
      <c r="A1" s="85" t="s">
        <v>16</v>
      </c>
      <c r="B1" s="85"/>
      <c r="C1" s="85"/>
      <c r="D1" s="85"/>
    </row>
    <row r="2" spans="1:4" x14ac:dyDescent="0.25">
      <c r="A2" s="44"/>
      <c r="B2" s="44" t="s">
        <v>126</v>
      </c>
      <c r="C2" s="44" t="s">
        <v>144</v>
      </c>
      <c r="D2" s="44" t="s">
        <v>133</v>
      </c>
    </row>
    <row r="3" spans="1:4" ht="30" x14ac:dyDescent="0.25">
      <c r="A3" s="45" t="s">
        <v>17</v>
      </c>
      <c r="B3" s="44" t="s">
        <v>112</v>
      </c>
      <c r="C3" s="44" t="s">
        <v>113</v>
      </c>
      <c r="D3" s="44"/>
    </row>
    <row r="4" spans="1:4" s="23" customFormat="1" ht="45" customHeight="1" x14ac:dyDescent="0.25">
      <c r="A4" s="46" t="s">
        <v>168</v>
      </c>
      <c r="B4" s="47" t="s">
        <v>129</v>
      </c>
      <c r="C4" s="47" t="s">
        <v>131</v>
      </c>
      <c r="D4" s="47"/>
    </row>
    <row r="5" spans="1:4" s="23" customFormat="1" ht="30" x14ac:dyDescent="0.25">
      <c r="A5" s="46" t="s">
        <v>18</v>
      </c>
      <c r="B5" s="47" t="s">
        <v>129</v>
      </c>
      <c r="C5" s="47" t="s">
        <v>132</v>
      </c>
      <c r="D5" s="47"/>
    </row>
    <row r="6" spans="1:4" s="23" customFormat="1" x14ac:dyDescent="0.25">
      <c r="A6" s="46" t="s">
        <v>20</v>
      </c>
      <c r="B6" s="47" t="s">
        <v>129</v>
      </c>
      <c r="C6" s="47" t="s">
        <v>130</v>
      </c>
      <c r="D6" s="47"/>
    </row>
    <row r="7" spans="1:4" s="23" customFormat="1" ht="45" x14ac:dyDescent="0.25">
      <c r="A7" s="48" t="s">
        <v>102</v>
      </c>
      <c r="B7" s="49" t="s">
        <v>128</v>
      </c>
      <c r="C7" s="49" t="s">
        <v>124</v>
      </c>
      <c r="D7" s="49"/>
    </row>
    <row r="8" spans="1:4" hidden="1" x14ac:dyDescent="0.25">
      <c r="A8" s="50" t="s">
        <v>103</v>
      </c>
      <c r="B8" s="44"/>
      <c r="C8" s="44"/>
      <c r="D8" s="44"/>
    </row>
    <row r="9" spans="1:4" ht="30" x14ac:dyDescent="0.25">
      <c r="A9" s="45" t="s">
        <v>134</v>
      </c>
      <c r="B9" s="44" t="s">
        <v>125</v>
      </c>
      <c r="C9" s="44" t="s">
        <v>113</v>
      </c>
      <c r="D9" s="44"/>
    </row>
    <row r="10" spans="1:4" ht="30" x14ac:dyDescent="0.25">
      <c r="A10" s="45" t="s">
        <v>135</v>
      </c>
      <c r="B10" s="44" t="s">
        <v>116</v>
      </c>
      <c r="C10" s="44" t="s">
        <v>115</v>
      </c>
      <c r="D10" s="44" t="s">
        <v>111</v>
      </c>
    </row>
    <row r="11" spans="1:4" hidden="1" x14ac:dyDescent="0.25">
      <c r="A11" s="50" t="s">
        <v>80</v>
      </c>
      <c r="B11" s="44"/>
      <c r="C11" s="44"/>
      <c r="D11" s="44"/>
    </row>
    <row r="12" spans="1:4" ht="30" x14ac:dyDescent="0.25">
      <c r="A12" s="45" t="s">
        <v>136</v>
      </c>
      <c r="B12" s="44" t="s">
        <v>125</v>
      </c>
      <c r="C12" s="44" t="s">
        <v>113</v>
      </c>
      <c r="D12" s="44"/>
    </row>
    <row r="13" spans="1:4" ht="30" x14ac:dyDescent="0.25">
      <c r="A13" s="45" t="s">
        <v>137</v>
      </c>
      <c r="B13" s="44" t="s">
        <v>117</v>
      </c>
      <c r="C13" s="44" t="s">
        <v>119</v>
      </c>
      <c r="D13" s="44" t="s">
        <v>110</v>
      </c>
    </row>
    <row r="14" spans="1:4" x14ac:dyDescent="0.25">
      <c r="A14" s="8"/>
      <c r="B14" s="8"/>
      <c r="C14" s="8"/>
      <c r="D14" s="8"/>
    </row>
    <row r="15" spans="1:4" s="23" customFormat="1" ht="15.75" x14ac:dyDescent="0.25">
      <c r="A15" s="86" t="s">
        <v>120</v>
      </c>
      <c r="B15" s="87"/>
    </row>
    <row r="16" spans="1:4" x14ac:dyDescent="0.25">
      <c r="A16" s="45" t="s">
        <v>25</v>
      </c>
      <c r="B16" s="44" t="s">
        <v>106</v>
      </c>
    </row>
    <row r="17" spans="1:2" s="23" customFormat="1" x14ac:dyDescent="0.25">
      <c r="A17" s="46" t="s">
        <v>21</v>
      </c>
      <c r="B17" s="47" t="s">
        <v>104</v>
      </c>
    </row>
    <row r="18" spans="1:2" s="23" customFormat="1" x14ac:dyDescent="0.25">
      <c r="A18" s="46" t="s">
        <v>22</v>
      </c>
      <c r="B18" s="47" t="s">
        <v>105</v>
      </c>
    </row>
    <row r="19" spans="1:2" ht="30" x14ac:dyDescent="0.25">
      <c r="A19" s="45" t="s">
        <v>23</v>
      </c>
      <c r="B19" s="44" t="s">
        <v>107</v>
      </c>
    </row>
    <row r="20" spans="1:2" x14ac:dyDescent="0.25">
      <c r="A20" s="45" t="s">
        <v>27</v>
      </c>
      <c r="B20" s="44" t="s">
        <v>106</v>
      </c>
    </row>
    <row r="21" spans="1:2" x14ac:dyDescent="0.25">
      <c r="A21" s="8"/>
      <c r="B21" s="8"/>
    </row>
    <row r="22" spans="1:2" s="23" customFormat="1" ht="15.75" x14ac:dyDescent="0.25">
      <c r="A22" s="86" t="s">
        <v>26</v>
      </c>
      <c r="B22" s="87"/>
    </row>
    <row r="23" spans="1:2" x14ac:dyDescent="0.25">
      <c r="A23" s="45" t="s">
        <v>138</v>
      </c>
      <c r="B23" s="44" t="s">
        <v>106</v>
      </c>
    </row>
    <row r="24" spans="1:2" ht="45" x14ac:dyDescent="0.25">
      <c r="A24" s="45" t="s">
        <v>139</v>
      </c>
      <c r="B24" s="44" t="s">
        <v>143</v>
      </c>
    </row>
    <row r="25" spans="1:2" x14ac:dyDescent="0.25">
      <c r="A25" s="45" t="s">
        <v>140</v>
      </c>
      <c r="B25" s="44" t="s">
        <v>108</v>
      </c>
    </row>
    <row r="26" spans="1:2" ht="45" x14ac:dyDescent="0.25">
      <c r="A26" s="45" t="s">
        <v>141</v>
      </c>
      <c r="B26" s="44" t="s">
        <v>123</v>
      </c>
    </row>
    <row r="27" spans="1:2" x14ac:dyDescent="0.25">
      <c r="A27" s="45" t="s">
        <v>142</v>
      </c>
      <c r="B27" s="44" t="s">
        <v>109</v>
      </c>
    </row>
  </sheetData>
  <mergeCells count="3">
    <mergeCell ref="A1:D1"/>
    <mergeCell ref="A15:B15"/>
    <mergeCell ref="A22:B22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opLeftCell="A43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x14ac:dyDescent="0.25">
      <c r="A1" s="34" t="s">
        <v>32</v>
      </c>
      <c r="B1" s="35" t="s">
        <v>33</v>
      </c>
      <c r="C1" s="2"/>
      <c r="D1" s="2"/>
      <c r="E1" s="2"/>
      <c r="F1" s="2"/>
      <c r="G1" s="2"/>
      <c r="H1" s="2"/>
      <c r="I1" s="2"/>
      <c r="J1" s="2"/>
      <c r="K1" s="2"/>
    </row>
    <row r="2" spans="1:18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2" t="s">
        <v>86</v>
      </c>
      <c r="B3" s="93"/>
      <c r="C3" s="93"/>
      <c r="D3" s="93"/>
      <c r="E3" s="93"/>
      <c r="F3" s="94"/>
      <c r="H3" s="92" t="s">
        <v>150</v>
      </c>
      <c r="I3" s="93"/>
      <c r="J3" s="93"/>
      <c r="K3" s="93"/>
      <c r="L3" s="93"/>
      <c r="M3" s="94"/>
      <c r="O3" s="91" t="s">
        <v>148</v>
      </c>
      <c r="P3" s="91"/>
      <c r="Q3" s="91"/>
      <c r="R3" s="91"/>
    </row>
    <row r="4" spans="1:18" ht="39.950000000000003" customHeight="1" x14ac:dyDescent="0.25">
      <c r="A4" s="5" t="s">
        <v>34</v>
      </c>
      <c r="B4" s="5">
        <v>3</v>
      </c>
      <c r="C4" s="44" t="s">
        <v>60</v>
      </c>
      <c r="D4" s="44">
        <v>4</v>
      </c>
      <c r="E4" s="44" t="s">
        <v>90</v>
      </c>
      <c r="F4" s="14">
        <v>7</v>
      </c>
      <c r="G4" s="8"/>
      <c r="H4" s="5" t="s">
        <v>34</v>
      </c>
      <c r="I4" s="5">
        <v>1</v>
      </c>
      <c r="J4" s="44" t="s">
        <v>60</v>
      </c>
      <c r="K4" s="44">
        <f>$D$4/$R$5</f>
        <v>2</v>
      </c>
      <c r="L4" s="44" t="s">
        <v>90</v>
      </c>
      <c r="M4" s="14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37</v>
      </c>
      <c r="B5" s="5">
        <v>4</v>
      </c>
      <c r="C5" s="44" t="s">
        <v>61</v>
      </c>
      <c r="D5" s="44">
        <v>8</v>
      </c>
      <c r="E5" s="44" t="s">
        <v>91</v>
      </c>
      <c r="F5" s="14">
        <v>6</v>
      </c>
      <c r="G5" s="8"/>
      <c r="H5" s="5" t="s">
        <v>37</v>
      </c>
      <c r="I5" s="5">
        <v>2</v>
      </c>
      <c r="J5" s="44" t="s">
        <v>61</v>
      </c>
      <c r="K5" s="44">
        <f>$D$5/$R$5</f>
        <v>4</v>
      </c>
      <c r="L5" s="44" t="s">
        <v>91</v>
      </c>
      <c r="M5" s="14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27"/>
      <c r="B6" s="27"/>
      <c r="C6" s="68"/>
      <c r="D6" s="69"/>
      <c r="E6" s="68"/>
      <c r="F6" s="17"/>
      <c r="H6" s="27"/>
      <c r="I6" s="27"/>
      <c r="J6" s="68"/>
      <c r="K6" s="69"/>
      <c r="L6" s="68"/>
      <c r="M6" s="17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20" si="0">(B9/$D$4)*(C9/$D$5)</f>
        <v>128</v>
      </c>
      <c r="E9" s="14">
        <f t="shared" ref="E9:F20" si="1">B9/$R$5</f>
        <v>32</v>
      </c>
      <c r="F9" s="14">
        <f t="shared" si="1"/>
        <v>32</v>
      </c>
      <c r="G9" s="14">
        <f t="shared" ref="G9:G20" si="2">(E9/$K$4)*(F9/$K$5)</f>
        <v>128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64</v>
      </c>
      <c r="E10" s="14">
        <f t="shared" si="1"/>
        <v>32</v>
      </c>
      <c r="F10" s="14">
        <f t="shared" si="1"/>
        <v>16</v>
      </c>
      <c r="G10" s="14">
        <f t="shared" si="2"/>
        <v>64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64</v>
      </c>
      <c r="E11" s="14">
        <f t="shared" si="1"/>
        <v>16</v>
      </c>
      <c r="F11" s="14">
        <f t="shared" si="1"/>
        <v>32</v>
      </c>
      <c r="G11" s="14">
        <f t="shared" si="2"/>
        <v>64</v>
      </c>
    </row>
    <row r="12" spans="1:18" x14ac:dyDescent="0.25">
      <c r="A12" s="20" t="s">
        <v>3</v>
      </c>
      <c r="B12" s="14">
        <v>32</v>
      </c>
      <c r="C12" s="14">
        <v>32</v>
      </c>
      <c r="D12" s="14">
        <f t="shared" si="0"/>
        <v>32</v>
      </c>
      <c r="E12" s="14">
        <f t="shared" si="1"/>
        <v>16</v>
      </c>
      <c r="F12" s="14">
        <f t="shared" si="1"/>
        <v>16</v>
      </c>
      <c r="G12" s="14">
        <f t="shared" si="2"/>
        <v>32</v>
      </c>
    </row>
    <row r="13" spans="1:18" x14ac:dyDescent="0.25">
      <c r="A13" s="20" t="s">
        <v>4</v>
      </c>
      <c r="B13" s="14">
        <v>32</v>
      </c>
      <c r="C13" s="14">
        <v>16</v>
      </c>
      <c r="D13" s="14">
        <f t="shared" si="0"/>
        <v>16</v>
      </c>
      <c r="E13" s="14">
        <f t="shared" si="1"/>
        <v>16</v>
      </c>
      <c r="F13" s="14">
        <f t="shared" si="1"/>
        <v>8</v>
      </c>
      <c r="G13" s="14">
        <f t="shared" si="2"/>
        <v>16</v>
      </c>
    </row>
    <row r="14" spans="1:18" x14ac:dyDescent="0.25">
      <c r="A14" s="20" t="s">
        <v>5</v>
      </c>
      <c r="B14" s="14">
        <v>16</v>
      </c>
      <c r="C14" s="14">
        <v>32</v>
      </c>
      <c r="D14" s="14">
        <f t="shared" si="0"/>
        <v>16</v>
      </c>
      <c r="E14" s="14">
        <f t="shared" si="1"/>
        <v>8</v>
      </c>
      <c r="F14" s="14">
        <f t="shared" si="1"/>
        <v>16</v>
      </c>
      <c r="G14" s="14">
        <f t="shared" si="2"/>
        <v>16</v>
      </c>
    </row>
    <row r="15" spans="1:18" x14ac:dyDescent="0.25">
      <c r="A15" s="20" t="s">
        <v>6</v>
      </c>
      <c r="B15" s="14">
        <v>16</v>
      </c>
      <c r="C15" s="14">
        <v>16</v>
      </c>
      <c r="D15" s="14">
        <f t="shared" si="0"/>
        <v>8</v>
      </c>
      <c r="E15" s="14">
        <f t="shared" si="1"/>
        <v>8</v>
      </c>
      <c r="F15" s="14">
        <f t="shared" si="1"/>
        <v>8</v>
      </c>
      <c r="G15" s="14">
        <f t="shared" si="2"/>
        <v>8</v>
      </c>
    </row>
    <row r="16" spans="1:18" x14ac:dyDescent="0.25">
      <c r="A16" s="20" t="s">
        <v>7</v>
      </c>
      <c r="B16" s="14">
        <v>16</v>
      </c>
      <c r="C16" s="14">
        <v>8</v>
      </c>
      <c r="D16" s="14">
        <f t="shared" si="0"/>
        <v>4</v>
      </c>
      <c r="E16" s="14">
        <f t="shared" si="1"/>
        <v>8</v>
      </c>
      <c r="F16" s="14">
        <f t="shared" si="1"/>
        <v>4</v>
      </c>
      <c r="G16" s="14">
        <f t="shared" si="2"/>
        <v>4</v>
      </c>
    </row>
    <row r="17" spans="1:13" x14ac:dyDescent="0.25">
      <c r="A17" s="20" t="s">
        <v>8</v>
      </c>
      <c r="B17" s="14">
        <v>8</v>
      </c>
      <c r="C17" s="14">
        <v>16</v>
      </c>
      <c r="D17" s="14">
        <f t="shared" si="0"/>
        <v>4</v>
      </c>
      <c r="E17" s="14">
        <f t="shared" si="1"/>
        <v>4</v>
      </c>
      <c r="F17" s="14">
        <f t="shared" si="1"/>
        <v>8</v>
      </c>
      <c r="G17" s="14">
        <f t="shared" si="2"/>
        <v>4</v>
      </c>
    </row>
    <row r="18" spans="1:13" x14ac:dyDescent="0.25">
      <c r="A18" s="20" t="s">
        <v>9</v>
      </c>
      <c r="B18" s="14">
        <v>8</v>
      </c>
      <c r="C18" s="14">
        <v>8</v>
      </c>
      <c r="D18" s="14">
        <f t="shared" si="0"/>
        <v>2</v>
      </c>
      <c r="E18" s="14">
        <f t="shared" si="1"/>
        <v>4</v>
      </c>
      <c r="F18" s="14">
        <f t="shared" si="1"/>
        <v>4</v>
      </c>
      <c r="G18" s="14">
        <f t="shared" si="2"/>
        <v>2</v>
      </c>
    </row>
    <row r="19" spans="1:13" x14ac:dyDescent="0.25">
      <c r="A19" s="20" t="s">
        <v>10</v>
      </c>
      <c r="B19" s="14">
        <v>8</v>
      </c>
      <c r="C19" s="14">
        <v>4</v>
      </c>
      <c r="D19" s="14" t="s">
        <v>31</v>
      </c>
      <c r="E19" s="14">
        <f t="shared" si="1"/>
        <v>4</v>
      </c>
      <c r="F19" s="14">
        <f t="shared" si="1"/>
        <v>2</v>
      </c>
      <c r="G19" s="14" t="s">
        <v>31</v>
      </c>
    </row>
    <row r="20" spans="1:13" x14ac:dyDescent="0.25">
      <c r="A20" s="20" t="s">
        <v>11</v>
      </c>
      <c r="B20" s="14">
        <v>4</v>
      </c>
      <c r="C20" s="14">
        <v>8</v>
      </c>
      <c r="D20" s="14">
        <f t="shared" si="0"/>
        <v>1</v>
      </c>
      <c r="E20" s="14">
        <f t="shared" si="1"/>
        <v>2</v>
      </c>
      <c r="F20" s="14">
        <f t="shared" si="1"/>
        <v>4</v>
      </c>
      <c r="G20" s="14">
        <f t="shared" si="2"/>
        <v>1</v>
      </c>
    </row>
    <row r="21" spans="1:13" x14ac:dyDescent="0.25">
      <c r="A21" s="9"/>
      <c r="B21" s="8"/>
      <c r="C21" s="8"/>
      <c r="D21" s="8"/>
      <c r="E21" s="8"/>
      <c r="F21" s="8"/>
      <c r="G21" s="8"/>
    </row>
    <row r="22" spans="1:13" ht="15.75" x14ac:dyDescent="0.25">
      <c r="A22" s="11" t="s">
        <v>57</v>
      </c>
      <c r="B22" s="90" t="s">
        <v>79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B23" s="13" t="s">
        <v>17</v>
      </c>
      <c r="C23" s="13" t="s">
        <v>12</v>
      </c>
      <c r="D23" s="13" t="s">
        <v>18</v>
      </c>
      <c r="E23" s="13"/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16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72" t="s">
        <v>165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 t="shared" ref="C25:C34" si="3">12*D9/2</f>
        <v>768</v>
      </c>
      <c r="D25" s="15">
        <f t="shared" ref="D25:D34" si="4">2*D9/2</f>
        <v>128</v>
      </c>
      <c r="E25" s="15">
        <f t="shared" ref="E25:E34" si="5">2*D9/2</f>
        <v>128</v>
      </c>
      <c r="F25" s="15">
        <f t="shared" ref="F25:F34" si="6">1*D9</f>
        <v>128</v>
      </c>
      <c r="G25" s="14">
        <f t="shared" ref="G25:G34" si="7">$F$4*$D$4*$D$5*D9</f>
        <v>28672</v>
      </c>
      <c r="H25" s="14">
        <f t="shared" ref="H25:H34" si="8">$F$5*$D$4*$D$5*D9</f>
        <v>24576</v>
      </c>
      <c r="I25" s="15">
        <f t="shared" ref="I25:I34" si="9">1*G9</f>
        <v>128</v>
      </c>
      <c r="J25" s="14">
        <f t="shared" ref="J25:J34" si="10">$M$4*$K$4*$K$5*G9</f>
        <v>3072</v>
      </c>
      <c r="K25" s="14">
        <f t="shared" ref="K25:K34" si="11">$M$5*$K$4*$K$5*G9</f>
        <v>4096</v>
      </c>
      <c r="L25" s="33">
        <f>SUM(B25:G25)+2*SUM(I25:J25)</f>
        <v>36225</v>
      </c>
      <c r="M25" s="33">
        <f>SUM(H25,K25*2)</f>
        <v>32768</v>
      </c>
    </row>
    <row r="26" spans="1:13" x14ac:dyDescent="0.25">
      <c r="A26" s="20" t="s">
        <v>1</v>
      </c>
      <c r="B26" s="14">
        <v>1</v>
      </c>
      <c r="C26" s="15">
        <f t="shared" si="3"/>
        <v>384</v>
      </c>
      <c r="D26" s="15">
        <f t="shared" si="4"/>
        <v>64</v>
      </c>
      <c r="E26" s="15">
        <f t="shared" si="5"/>
        <v>64</v>
      </c>
      <c r="F26" s="15">
        <f t="shared" si="6"/>
        <v>64</v>
      </c>
      <c r="G26" s="14">
        <f t="shared" si="7"/>
        <v>14336</v>
      </c>
      <c r="H26" s="14">
        <f t="shared" si="8"/>
        <v>12288</v>
      </c>
      <c r="I26" s="15">
        <f t="shared" si="9"/>
        <v>64</v>
      </c>
      <c r="J26" s="14">
        <f t="shared" si="10"/>
        <v>1536</v>
      </c>
      <c r="K26" s="14">
        <f t="shared" si="11"/>
        <v>2048</v>
      </c>
      <c r="L26" s="33">
        <f t="shared" ref="L26:L36" si="12">SUM(B26:G26)+2*SUM(I26:J26)</f>
        <v>18113</v>
      </c>
      <c r="M26" s="33">
        <f t="shared" ref="M26:M36" si="13">SUM(H26,K26*2)</f>
        <v>16384</v>
      </c>
    </row>
    <row r="27" spans="1:13" x14ac:dyDescent="0.25">
      <c r="A27" s="20" t="s">
        <v>2</v>
      </c>
      <c r="B27" s="14">
        <v>1</v>
      </c>
      <c r="C27" s="15">
        <f t="shared" si="3"/>
        <v>384</v>
      </c>
      <c r="D27" s="15">
        <f t="shared" si="4"/>
        <v>64</v>
      </c>
      <c r="E27" s="15">
        <f t="shared" si="5"/>
        <v>64</v>
      </c>
      <c r="F27" s="15">
        <f t="shared" si="6"/>
        <v>64</v>
      </c>
      <c r="G27" s="14">
        <f t="shared" si="7"/>
        <v>14336</v>
      </c>
      <c r="H27" s="14">
        <f t="shared" si="8"/>
        <v>12288</v>
      </c>
      <c r="I27" s="15">
        <f t="shared" si="9"/>
        <v>64</v>
      </c>
      <c r="J27" s="14">
        <f t="shared" si="10"/>
        <v>1536</v>
      </c>
      <c r="K27" s="14">
        <f t="shared" si="11"/>
        <v>2048</v>
      </c>
      <c r="L27" s="33">
        <f t="shared" si="12"/>
        <v>18113</v>
      </c>
      <c r="M27" s="33">
        <f t="shared" si="13"/>
        <v>16384</v>
      </c>
    </row>
    <row r="28" spans="1:13" x14ac:dyDescent="0.25">
      <c r="A28" s="20" t="s">
        <v>3</v>
      </c>
      <c r="B28" s="14">
        <v>1</v>
      </c>
      <c r="C28" s="15">
        <f t="shared" si="3"/>
        <v>192</v>
      </c>
      <c r="D28" s="15">
        <f t="shared" si="4"/>
        <v>32</v>
      </c>
      <c r="E28" s="15">
        <f t="shared" si="5"/>
        <v>32</v>
      </c>
      <c r="F28" s="15">
        <f t="shared" si="6"/>
        <v>32</v>
      </c>
      <c r="G28" s="14">
        <f t="shared" si="7"/>
        <v>7168</v>
      </c>
      <c r="H28" s="14">
        <f t="shared" si="8"/>
        <v>6144</v>
      </c>
      <c r="I28" s="15">
        <f t="shared" si="9"/>
        <v>32</v>
      </c>
      <c r="J28" s="14">
        <f t="shared" si="10"/>
        <v>768</v>
      </c>
      <c r="K28" s="14">
        <f t="shared" si="11"/>
        <v>1024</v>
      </c>
      <c r="L28" s="33">
        <f t="shared" si="12"/>
        <v>9057</v>
      </c>
      <c r="M28" s="33">
        <f t="shared" si="13"/>
        <v>8192</v>
      </c>
    </row>
    <row r="29" spans="1:13" x14ac:dyDescent="0.25">
      <c r="A29" s="20" t="s">
        <v>4</v>
      </c>
      <c r="B29" s="14">
        <v>1</v>
      </c>
      <c r="C29" s="15">
        <f t="shared" si="3"/>
        <v>96</v>
      </c>
      <c r="D29" s="15">
        <f t="shared" si="4"/>
        <v>16</v>
      </c>
      <c r="E29" s="15">
        <f t="shared" si="5"/>
        <v>16</v>
      </c>
      <c r="F29" s="15">
        <f t="shared" si="6"/>
        <v>16</v>
      </c>
      <c r="G29" s="14">
        <f t="shared" si="7"/>
        <v>3584</v>
      </c>
      <c r="H29" s="14">
        <f t="shared" si="8"/>
        <v>3072</v>
      </c>
      <c r="I29" s="15">
        <f t="shared" si="9"/>
        <v>16</v>
      </c>
      <c r="J29" s="14">
        <f t="shared" si="10"/>
        <v>384</v>
      </c>
      <c r="K29" s="14">
        <f t="shared" si="11"/>
        <v>512</v>
      </c>
      <c r="L29" s="33">
        <f t="shared" si="12"/>
        <v>4529</v>
      </c>
      <c r="M29" s="33">
        <f t="shared" si="13"/>
        <v>4096</v>
      </c>
    </row>
    <row r="30" spans="1:13" x14ac:dyDescent="0.25">
      <c r="A30" s="20" t="s">
        <v>5</v>
      </c>
      <c r="B30" s="14">
        <v>1</v>
      </c>
      <c r="C30" s="15">
        <f t="shared" si="3"/>
        <v>96</v>
      </c>
      <c r="D30" s="15">
        <f t="shared" si="4"/>
        <v>16</v>
      </c>
      <c r="E30" s="15">
        <f t="shared" si="5"/>
        <v>16</v>
      </c>
      <c r="F30" s="15">
        <f t="shared" si="6"/>
        <v>16</v>
      </c>
      <c r="G30" s="14">
        <f t="shared" si="7"/>
        <v>3584</v>
      </c>
      <c r="H30" s="14">
        <f t="shared" si="8"/>
        <v>3072</v>
      </c>
      <c r="I30" s="15">
        <f t="shared" si="9"/>
        <v>16</v>
      </c>
      <c r="J30" s="14">
        <f t="shared" si="10"/>
        <v>384</v>
      </c>
      <c r="K30" s="14">
        <f t="shared" si="11"/>
        <v>512</v>
      </c>
      <c r="L30" s="33">
        <f t="shared" si="12"/>
        <v>4529</v>
      </c>
      <c r="M30" s="33">
        <f t="shared" si="13"/>
        <v>4096</v>
      </c>
    </row>
    <row r="31" spans="1:13" x14ac:dyDescent="0.25">
      <c r="A31" s="20" t="s">
        <v>6</v>
      </c>
      <c r="B31" s="14">
        <v>1</v>
      </c>
      <c r="C31" s="15">
        <f t="shared" si="3"/>
        <v>48</v>
      </c>
      <c r="D31" s="15">
        <f t="shared" si="4"/>
        <v>8</v>
      </c>
      <c r="E31" s="15">
        <f t="shared" si="5"/>
        <v>8</v>
      </c>
      <c r="F31" s="15">
        <f t="shared" si="6"/>
        <v>8</v>
      </c>
      <c r="G31" s="14">
        <f t="shared" si="7"/>
        <v>1792</v>
      </c>
      <c r="H31" s="14">
        <f t="shared" si="8"/>
        <v>1536</v>
      </c>
      <c r="I31" s="15">
        <f t="shared" si="9"/>
        <v>8</v>
      </c>
      <c r="J31" s="14">
        <f t="shared" si="10"/>
        <v>192</v>
      </c>
      <c r="K31" s="14">
        <f t="shared" si="11"/>
        <v>256</v>
      </c>
      <c r="L31" s="33">
        <f t="shared" si="12"/>
        <v>2265</v>
      </c>
      <c r="M31" s="33">
        <f t="shared" si="13"/>
        <v>2048</v>
      </c>
    </row>
    <row r="32" spans="1:13" x14ac:dyDescent="0.25">
      <c r="A32" s="20" t="s">
        <v>7</v>
      </c>
      <c r="B32" s="14">
        <v>1</v>
      </c>
      <c r="C32" s="15">
        <f t="shared" si="3"/>
        <v>24</v>
      </c>
      <c r="D32" s="15">
        <f t="shared" si="4"/>
        <v>4</v>
      </c>
      <c r="E32" s="15">
        <f t="shared" si="5"/>
        <v>4</v>
      </c>
      <c r="F32" s="15">
        <f t="shared" si="6"/>
        <v>4</v>
      </c>
      <c r="G32" s="14">
        <f t="shared" si="7"/>
        <v>896</v>
      </c>
      <c r="H32" s="14">
        <f t="shared" si="8"/>
        <v>768</v>
      </c>
      <c r="I32" s="15">
        <f t="shared" si="9"/>
        <v>4</v>
      </c>
      <c r="J32" s="14">
        <f t="shared" si="10"/>
        <v>96</v>
      </c>
      <c r="K32" s="14">
        <f t="shared" si="11"/>
        <v>128</v>
      </c>
      <c r="L32" s="33">
        <f t="shared" si="12"/>
        <v>1133</v>
      </c>
      <c r="M32" s="33">
        <f t="shared" si="13"/>
        <v>1024</v>
      </c>
    </row>
    <row r="33" spans="1:13" x14ac:dyDescent="0.25">
      <c r="A33" s="20" t="s">
        <v>8</v>
      </c>
      <c r="B33" s="14">
        <v>1</v>
      </c>
      <c r="C33" s="15">
        <f t="shared" si="3"/>
        <v>24</v>
      </c>
      <c r="D33" s="15">
        <f t="shared" si="4"/>
        <v>4</v>
      </c>
      <c r="E33" s="15">
        <f t="shared" si="5"/>
        <v>4</v>
      </c>
      <c r="F33" s="15">
        <f t="shared" si="6"/>
        <v>4</v>
      </c>
      <c r="G33" s="14">
        <f t="shared" si="7"/>
        <v>896</v>
      </c>
      <c r="H33" s="14">
        <f t="shared" si="8"/>
        <v>768</v>
      </c>
      <c r="I33" s="15">
        <f t="shared" si="9"/>
        <v>4</v>
      </c>
      <c r="J33" s="14">
        <f t="shared" si="10"/>
        <v>96</v>
      </c>
      <c r="K33" s="14">
        <f t="shared" si="11"/>
        <v>128</v>
      </c>
      <c r="L33" s="33">
        <f t="shared" si="12"/>
        <v>1133</v>
      </c>
      <c r="M33" s="33">
        <f t="shared" si="13"/>
        <v>1024</v>
      </c>
    </row>
    <row r="34" spans="1:13" x14ac:dyDescent="0.25">
      <c r="A34" s="20" t="s">
        <v>9</v>
      </c>
      <c r="B34" s="14">
        <v>1</v>
      </c>
      <c r="C34" s="15">
        <f t="shared" si="3"/>
        <v>12</v>
      </c>
      <c r="D34" s="15">
        <f t="shared" si="4"/>
        <v>2</v>
      </c>
      <c r="E34" s="15">
        <f t="shared" si="5"/>
        <v>2</v>
      </c>
      <c r="F34" s="15">
        <f t="shared" si="6"/>
        <v>2</v>
      </c>
      <c r="G34" s="14">
        <f t="shared" si="7"/>
        <v>448</v>
      </c>
      <c r="H34" s="14">
        <f t="shared" si="8"/>
        <v>384</v>
      </c>
      <c r="I34" s="15">
        <f t="shared" si="9"/>
        <v>2</v>
      </c>
      <c r="J34" s="14">
        <f t="shared" si="10"/>
        <v>48</v>
      </c>
      <c r="K34" s="14">
        <f t="shared" si="11"/>
        <v>64</v>
      </c>
      <c r="L34" s="33">
        <f t="shared" si="12"/>
        <v>567</v>
      </c>
      <c r="M34" s="33">
        <f t="shared" si="13"/>
        <v>512</v>
      </c>
    </row>
    <row r="35" spans="1:13" x14ac:dyDescent="0.25">
      <c r="A35" s="20" t="s">
        <v>10</v>
      </c>
      <c r="B35" s="14" t="s">
        <v>31</v>
      </c>
      <c r="C35" s="14" t="s">
        <v>31</v>
      </c>
      <c r="D35" s="14" t="s">
        <v>31</v>
      </c>
      <c r="E35" s="14" t="s">
        <v>31</v>
      </c>
      <c r="F35" s="14" t="s">
        <v>31</v>
      </c>
      <c r="G35" s="14" t="s">
        <v>31</v>
      </c>
      <c r="H35" s="14" t="s">
        <v>31</v>
      </c>
      <c r="I35" s="14" t="s">
        <v>31</v>
      </c>
      <c r="J35" s="14" t="s">
        <v>31</v>
      </c>
      <c r="K35" s="14" t="s">
        <v>31</v>
      </c>
      <c r="L35" s="33" t="s">
        <v>31</v>
      </c>
      <c r="M35" s="33" t="s">
        <v>31</v>
      </c>
    </row>
    <row r="36" spans="1:13" x14ac:dyDescent="0.25">
      <c r="A36" s="20" t="s">
        <v>11</v>
      </c>
      <c r="B36" s="14">
        <v>1</v>
      </c>
      <c r="C36" s="15">
        <v>3</v>
      </c>
      <c r="D36" s="15">
        <v>0</v>
      </c>
      <c r="E36" s="15">
        <v>0</v>
      </c>
      <c r="F36" s="15">
        <f>1*D20</f>
        <v>1</v>
      </c>
      <c r="G36" s="14">
        <f>$F$4*$D$4*$D$5*D20</f>
        <v>224</v>
      </c>
      <c r="H36" s="14">
        <f>$F$5*$D$4*$D$5*D20</f>
        <v>192</v>
      </c>
      <c r="I36" s="15">
        <f>1*G20</f>
        <v>1</v>
      </c>
      <c r="J36" s="14">
        <f>$M$4*$K$4*$K$5*G20</f>
        <v>24</v>
      </c>
      <c r="K36" s="14">
        <f>$M$5*$K$4*$K$5*G20</f>
        <v>32</v>
      </c>
      <c r="L36" s="33">
        <f t="shared" si="12"/>
        <v>279</v>
      </c>
      <c r="M36" s="33">
        <f t="shared" si="13"/>
        <v>256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22</v>
      </c>
      <c r="E39" s="13" t="s">
        <v>23</v>
      </c>
      <c r="F39" s="13" t="s">
        <v>27</v>
      </c>
      <c r="G39" s="16" t="s">
        <v>13</v>
      </c>
    </row>
    <row r="40" spans="1:13" x14ac:dyDescent="0.25">
      <c r="A40" s="20" t="s">
        <v>0</v>
      </c>
      <c r="B40" s="14">
        <f t="shared" ref="B40:B49" si="14">B9*C9*$P$5</f>
        <v>32768</v>
      </c>
      <c r="C40" s="15">
        <f>4*$P$5</f>
        <v>32</v>
      </c>
      <c r="D40" s="15">
        <f>2*$P$4</f>
        <v>24</v>
      </c>
      <c r="E40" s="15">
        <f t="shared" ref="E40:E49" si="15">($B$4+$D$4+$B$5)*$D$5*$R$4</f>
        <v>704</v>
      </c>
      <c r="F40" s="14">
        <f t="shared" ref="F40:F49" si="16">B9*C9*$R$4</f>
        <v>32768</v>
      </c>
      <c r="G40" s="33">
        <f>SUM(B40:F40)</f>
        <v>66296</v>
      </c>
    </row>
    <row r="41" spans="1:13" x14ac:dyDescent="0.25">
      <c r="A41" s="20" t="s">
        <v>1</v>
      </c>
      <c r="B41" s="14">
        <f t="shared" si="14"/>
        <v>16384</v>
      </c>
      <c r="C41" s="15">
        <f t="shared" ref="C41:C49" si="17">4*$P$5</f>
        <v>32</v>
      </c>
      <c r="D41" s="15">
        <f t="shared" ref="D41:D49" si="18">2*$P$4</f>
        <v>24</v>
      </c>
      <c r="E41" s="15">
        <f t="shared" si="15"/>
        <v>704</v>
      </c>
      <c r="F41" s="14">
        <f t="shared" si="16"/>
        <v>16384</v>
      </c>
      <c r="G41" s="33">
        <f t="shared" ref="G41:G49" si="19">SUM(B41:F41)</f>
        <v>33528</v>
      </c>
    </row>
    <row r="42" spans="1:13" x14ac:dyDescent="0.25">
      <c r="A42" s="20" t="s">
        <v>2</v>
      </c>
      <c r="B42" s="14">
        <f t="shared" si="14"/>
        <v>16384</v>
      </c>
      <c r="C42" s="15">
        <f t="shared" si="17"/>
        <v>32</v>
      </c>
      <c r="D42" s="15">
        <f t="shared" si="18"/>
        <v>24</v>
      </c>
      <c r="E42" s="15">
        <f t="shared" si="15"/>
        <v>704</v>
      </c>
      <c r="F42" s="14">
        <f t="shared" si="16"/>
        <v>16384</v>
      </c>
      <c r="G42" s="33">
        <f t="shared" si="19"/>
        <v>33528</v>
      </c>
    </row>
    <row r="43" spans="1:13" x14ac:dyDescent="0.25">
      <c r="A43" s="20" t="s">
        <v>3</v>
      </c>
      <c r="B43" s="14">
        <f t="shared" si="14"/>
        <v>8192</v>
      </c>
      <c r="C43" s="15">
        <f t="shared" si="17"/>
        <v>32</v>
      </c>
      <c r="D43" s="15">
        <f t="shared" si="18"/>
        <v>24</v>
      </c>
      <c r="E43" s="15">
        <f t="shared" si="15"/>
        <v>704</v>
      </c>
      <c r="F43" s="14">
        <f t="shared" si="16"/>
        <v>8192</v>
      </c>
      <c r="G43" s="33">
        <f t="shared" si="19"/>
        <v>17144</v>
      </c>
    </row>
    <row r="44" spans="1:13" x14ac:dyDescent="0.25">
      <c r="A44" s="20" t="s">
        <v>4</v>
      </c>
      <c r="B44" s="14">
        <f t="shared" si="14"/>
        <v>4096</v>
      </c>
      <c r="C44" s="15">
        <f t="shared" si="17"/>
        <v>32</v>
      </c>
      <c r="D44" s="15">
        <f t="shared" si="18"/>
        <v>24</v>
      </c>
      <c r="E44" s="15">
        <f t="shared" si="15"/>
        <v>704</v>
      </c>
      <c r="F44" s="14">
        <f t="shared" si="16"/>
        <v>4096</v>
      </c>
      <c r="G44" s="33">
        <f t="shared" si="19"/>
        <v>8952</v>
      </c>
    </row>
    <row r="45" spans="1:13" x14ac:dyDescent="0.25">
      <c r="A45" s="20" t="s">
        <v>5</v>
      </c>
      <c r="B45" s="14">
        <f t="shared" si="14"/>
        <v>4096</v>
      </c>
      <c r="C45" s="15">
        <f t="shared" si="17"/>
        <v>32</v>
      </c>
      <c r="D45" s="15">
        <f t="shared" si="18"/>
        <v>24</v>
      </c>
      <c r="E45" s="15">
        <f t="shared" si="15"/>
        <v>704</v>
      </c>
      <c r="F45" s="14">
        <f t="shared" si="16"/>
        <v>4096</v>
      </c>
      <c r="G45" s="33">
        <f t="shared" si="19"/>
        <v>8952</v>
      </c>
    </row>
    <row r="46" spans="1:13" x14ac:dyDescent="0.25">
      <c r="A46" s="20" t="s">
        <v>6</v>
      </c>
      <c r="B46" s="14">
        <f t="shared" si="14"/>
        <v>2048</v>
      </c>
      <c r="C46" s="15">
        <f t="shared" si="17"/>
        <v>32</v>
      </c>
      <c r="D46" s="15">
        <f t="shared" si="18"/>
        <v>24</v>
      </c>
      <c r="E46" s="15">
        <f t="shared" si="15"/>
        <v>704</v>
      </c>
      <c r="F46" s="14">
        <f t="shared" si="16"/>
        <v>2048</v>
      </c>
      <c r="G46" s="33">
        <f t="shared" si="19"/>
        <v>4856</v>
      </c>
    </row>
    <row r="47" spans="1:13" x14ac:dyDescent="0.25">
      <c r="A47" s="20" t="s">
        <v>7</v>
      </c>
      <c r="B47" s="14">
        <f t="shared" si="14"/>
        <v>1024</v>
      </c>
      <c r="C47" s="15">
        <f t="shared" si="17"/>
        <v>32</v>
      </c>
      <c r="D47" s="15">
        <f t="shared" si="18"/>
        <v>24</v>
      </c>
      <c r="E47" s="15">
        <f t="shared" si="15"/>
        <v>704</v>
      </c>
      <c r="F47" s="14">
        <f t="shared" si="16"/>
        <v>1024</v>
      </c>
      <c r="G47" s="33">
        <f t="shared" si="19"/>
        <v>2808</v>
      </c>
    </row>
    <row r="48" spans="1:13" x14ac:dyDescent="0.25">
      <c r="A48" s="20" t="s">
        <v>8</v>
      </c>
      <c r="B48" s="14">
        <f t="shared" si="14"/>
        <v>1024</v>
      </c>
      <c r="C48" s="15">
        <f t="shared" si="17"/>
        <v>32</v>
      </c>
      <c r="D48" s="15">
        <f t="shared" si="18"/>
        <v>24</v>
      </c>
      <c r="E48" s="15">
        <f t="shared" si="15"/>
        <v>704</v>
      </c>
      <c r="F48" s="14">
        <f t="shared" si="16"/>
        <v>1024</v>
      </c>
      <c r="G48" s="33">
        <f t="shared" si="19"/>
        <v>2808</v>
      </c>
    </row>
    <row r="49" spans="1:7" x14ac:dyDescent="0.25">
      <c r="A49" s="20" t="s">
        <v>9</v>
      </c>
      <c r="B49" s="14">
        <f t="shared" si="14"/>
        <v>512</v>
      </c>
      <c r="C49" s="15">
        <f t="shared" si="17"/>
        <v>32</v>
      </c>
      <c r="D49" s="15">
        <f t="shared" si="18"/>
        <v>24</v>
      </c>
      <c r="E49" s="15">
        <f t="shared" si="15"/>
        <v>704</v>
      </c>
      <c r="F49" s="14">
        <f t="shared" si="16"/>
        <v>512</v>
      </c>
      <c r="G49" s="33">
        <f t="shared" si="19"/>
        <v>1784</v>
      </c>
    </row>
    <row r="50" spans="1:7" x14ac:dyDescent="0.25">
      <c r="A50" s="20" t="s">
        <v>10</v>
      </c>
      <c r="B50" s="14" t="s">
        <v>31</v>
      </c>
      <c r="C50" s="14" t="s">
        <v>31</v>
      </c>
      <c r="D50" s="14" t="s">
        <v>31</v>
      </c>
      <c r="E50" s="14" t="s">
        <v>31</v>
      </c>
      <c r="F50" s="14" t="s">
        <v>31</v>
      </c>
      <c r="G50" s="33" t="s">
        <v>31</v>
      </c>
    </row>
    <row r="51" spans="1:7" x14ac:dyDescent="0.25">
      <c r="A51" s="20" t="s">
        <v>11</v>
      </c>
      <c r="B51" s="14">
        <f>B20*C20*$P$5</f>
        <v>256</v>
      </c>
      <c r="C51" s="15">
        <f>1*$P$5</f>
        <v>8</v>
      </c>
      <c r="D51" s="15">
        <f>1*$P$4</f>
        <v>12</v>
      </c>
      <c r="E51" s="15">
        <f>($B$4+$D$4+$B$5)*$D$5*$R$4</f>
        <v>704</v>
      </c>
      <c r="F51" s="14">
        <f>B20*C20*$R$4</f>
        <v>256</v>
      </c>
      <c r="G51" s="33">
        <f t="shared" ref="G51" si="20">SUM(B51:F51)</f>
        <v>1236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13" t="s">
        <v>13</v>
      </c>
    </row>
    <row r="55" spans="1:7" x14ac:dyDescent="0.25">
      <c r="A55" s="20" t="s">
        <v>0</v>
      </c>
      <c r="B55" s="15">
        <f t="shared" ref="B55:B64" si="21">B9*C9*$R$4</f>
        <v>32768</v>
      </c>
      <c r="C55" s="15">
        <f t="shared" ref="C55:C64" si="22">($B$4+$D$4+$B$5)*$D$5*$R$4*D9</f>
        <v>90112</v>
      </c>
      <c r="D55" s="15">
        <f t="shared" ref="D55:D64" si="23">B9*C9*$R$4</f>
        <v>32768</v>
      </c>
      <c r="E55" s="15">
        <f t="shared" ref="E55:E64" si="24">($I$4+$K$4+$I$5)*$K$5*$R$4*G9</f>
        <v>20480</v>
      </c>
      <c r="F55" s="15">
        <f t="shared" ref="F55:F64" si="25">E9*F9*$R$4</f>
        <v>8192</v>
      </c>
      <c r="G55" s="33">
        <f>SUM(B55:D55)+2*SUM(E55:F55)</f>
        <v>212992</v>
      </c>
    </row>
    <row r="56" spans="1:7" x14ac:dyDescent="0.25">
      <c r="A56" s="20" t="s">
        <v>1</v>
      </c>
      <c r="B56" s="15">
        <f t="shared" si="21"/>
        <v>16384</v>
      </c>
      <c r="C56" s="15">
        <f t="shared" si="22"/>
        <v>45056</v>
      </c>
      <c r="D56" s="15">
        <f t="shared" si="23"/>
        <v>16384</v>
      </c>
      <c r="E56" s="15">
        <f t="shared" si="24"/>
        <v>10240</v>
      </c>
      <c r="F56" s="15">
        <f t="shared" si="25"/>
        <v>4096</v>
      </c>
      <c r="G56" s="33">
        <f t="shared" ref="G56:G66" si="26">SUM(B56:D56)+2*SUM(E56:F56)</f>
        <v>106496</v>
      </c>
    </row>
    <row r="57" spans="1:7" x14ac:dyDescent="0.25">
      <c r="A57" s="20" t="s">
        <v>2</v>
      </c>
      <c r="B57" s="15">
        <f t="shared" si="21"/>
        <v>16384</v>
      </c>
      <c r="C57" s="15">
        <f t="shared" si="22"/>
        <v>45056</v>
      </c>
      <c r="D57" s="15">
        <f t="shared" si="23"/>
        <v>16384</v>
      </c>
      <c r="E57" s="15">
        <f t="shared" si="24"/>
        <v>10240</v>
      </c>
      <c r="F57" s="15">
        <f t="shared" si="25"/>
        <v>4096</v>
      </c>
      <c r="G57" s="33">
        <f t="shared" si="26"/>
        <v>106496</v>
      </c>
    </row>
    <row r="58" spans="1:7" x14ac:dyDescent="0.25">
      <c r="A58" s="20" t="s">
        <v>3</v>
      </c>
      <c r="B58" s="15">
        <f t="shared" si="21"/>
        <v>8192</v>
      </c>
      <c r="C58" s="15">
        <f t="shared" si="22"/>
        <v>22528</v>
      </c>
      <c r="D58" s="15">
        <f t="shared" si="23"/>
        <v>8192</v>
      </c>
      <c r="E58" s="15">
        <f t="shared" si="24"/>
        <v>5120</v>
      </c>
      <c r="F58" s="15">
        <f t="shared" si="25"/>
        <v>2048</v>
      </c>
      <c r="G58" s="33">
        <f t="shared" si="26"/>
        <v>53248</v>
      </c>
    </row>
    <row r="59" spans="1:7" x14ac:dyDescent="0.25">
      <c r="A59" s="20" t="s">
        <v>4</v>
      </c>
      <c r="B59" s="15">
        <f t="shared" si="21"/>
        <v>4096</v>
      </c>
      <c r="C59" s="15">
        <f t="shared" si="22"/>
        <v>11264</v>
      </c>
      <c r="D59" s="15">
        <f t="shared" si="23"/>
        <v>4096</v>
      </c>
      <c r="E59" s="15">
        <f t="shared" si="24"/>
        <v>2560</v>
      </c>
      <c r="F59" s="15">
        <f t="shared" si="25"/>
        <v>1024</v>
      </c>
      <c r="G59" s="33">
        <f t="shared" si="26"/>
        <v>26624</v>
      </c>
    </row>
    <row r="60" spans="1:7" x14ac:dyDescent="0.25">
      <c r="A60" s="20" t="s">
        <v>5</v>
      </c>
      <c r="B60" s="15">
        <f t="shared" si="21"/>
        <v>4096</v>
      </c>
      <c r="C60" s="15">
        <f t="shared" si="22"/>
        <v>11264</v>
      </c>
      <c r="D60" s="15">
        <f t="shared" si="23"/>
        <v>4096</v>
      </c>
      <c r="E60" s="15">
        <f t="shared" si="24"/>
        <v>2560</v>
      </c>
      <c r="F60" s="15">
        <f t="shared" si="25"/>
        <v>1024</v>
      </c>
      <c r="G60" s="33">
        <f t="shared" si="26"/>
        <v>26624</v>
      </c>
    </row>
    <row r="61" spans="1:7" x14ac:dyDescent="0.25">
      <c r="A61" s="20" t="s">
        <v>6</v>
      </c>
      <c r="B61" s="15">
        <f t="shared" si="21"/>
        <v>2048</v>
      </c>
      <c r="C61" s="15">
        <f t="shared" si="22"/>
        <v>5632</v>
      </c>
      <c r="D61" s="15">
        <f t="shared" si="23"/>
        <v>2048</v>
      </c>
      <c r="E61" s="15">
        <f t="shared" si="24"/>
        <v>1280</v>
      </c>
      <c r="F61" s="15">
        <f t="shared" si="25"/>
        <v>512</v>
      </c>
      <c r="G61" s="33">
        <f t="shared" si="26"/>
        <v>13312</v>
      </c>
    </row>
    <row r="62" spans="1:7" x14ac:dyDescent="0.25">
      <c r="A62" s="20" t="s">
        <v>7</v>
      </c>
      <c r="B62" s="15">
        <f t="shared" si="21"/>
        <v>1024</v>
      </c>
      <c r="C62" s="15">
        <f t="shared" si="22"/>
        <v>2816</v>
      </c>
      <c r="D62" s="15">
        <f t="shared" si="23"/>
        <v>1024</v>
      </c>
      <c r="E62" s="15">
        <f t="shared" si="24"/>
        <v>640</v>
      </c>
      <c r="F62" s="15">
        <f t="shared" si="25"/>
        <v>256</v>
      </c>
      <c r="G62" s="33">
        <f t="shared" si="26"/>
        <v>6656</v>
      </c>
    </row>
    <row r="63" spans="1:7" x14ac:dyDescent="0.25">
      <c r="A63" s="20" t="s">
        <v>8</v>
      </c>
      <c r="B63" s="15">
        <f t="shared" si="21"/>
        <v>1024</v>
      </c>
      <c r="C63" s="15">
        <f t="shared" si="22"/>
        <v>2816</v>
      </c>
      <c r="D63" s="15">
        <f t="shared" si="23"/>
        <v>1024</v>
      </c>
      <c r="E63" s="15">
        <f t="shared" si="24"/>
        <v>640</v>
      </c>
      <c r="F63" s="15">
        <f t="shared" si="25"/>
        <v>256</v>
      </c>
      <c r="G63" s="33">
        <f t="shared" si="26"/>
        <v>6656</v>
      </c>
    </row>
    <row r="64" spans="1:7" x14ac:dyDescent="0.25">
      <c r="A64" s="20" t="s">
        <v>9</v>
      </c>
      <c r="B64" s="15">
        <f t="shared" si="21"/>
        <v>512</v>
      </c>
      <c r="C64" s="15">
        <f t="shared" si="22"/>
        <v>1408</v>
      </c>
      <c r="D64" s="15">
        <f t="shared" si="23"/>
        <v>512</v>
      </c>
      <c r="E64" s="15">
        <f t="shared" si="24"/>
        <v>320</v>
      </c>
      <c r="F64" s="15">
        <f t="shared" si="25"/>
        <v>128</v>
      </c>
      <c r="G64" s="33">
        <f t="shared" si="26"/>
        <v>3328</v>
      </c>
    </row>
    <row r="65" spans="1:7" x14ac:dyDescent="0.25">
      <c r="A65" s="20" t="s">
        <v>10</v>
      </c>
      <c r="B65" s="14" t="s">
        <v>31</v>
      </c>
      <c r="C65" s="14" t="s">
        <v>31</v>
      </c>
      <c r="D65" s="14" t="s">
        <v>31</v>
      </c>
      <c r="E65" s="14" t="s">
        <v>31</v>
      </c>
      <c r="F65" s="14" t="s">
        <v>31</v>
      </c>
      <c r="G65" s="33" t="s">
        <v>31</v>
      </c>
    </row>
    <row r="66" spans="1:7" x14ac:dyDescent="0.25">
      <c r="A66" s="20" t="s">
        <v>11</v>
      </c>
      <c r="B66" s="15">
        <f t="shared" ref="B66" si="27">B20*C20*$R$4</f>
        <v>256</v>
      </c>
      <c r="C66" s="15">
        <f>($B$4+$D$4+$B$5)*$D$5*$R$4*D20</f>
        <v>704</v>
      </c>
      <c r="D66" s="15">
        <f t="shared" ref="D66" si="28">B20*C20*$R$4</f>
        <v>256</v>
      </c>
      <c r="E66" s="15">
        <f>($I$4+$K$4+$I$5)*$K$5*$R$4*G20</f>
        <v>160</v>
      </c>
      <c r="F66" s="15">
        <f t="shared" ref="F66" si="29">E20*F20*$R$4</f>
        <v>64</v>
      </c>
      <c r="G66" s="33">
        <f t="shared" si="26"/>
        <v>1664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128</v>
      </c>
      <c r="D70" s="80">
        <f>I25</f>
        <v>128</v>
      </c>
      <c r="E70" s="33">
        <f>SUM(B70:C70)+2*SUM(D70)</f>
        <v>385</v>
      </c>
    </row>
    <row r="71" spans="1:7" x14ac:dyDescent="0.25">
      <c r="A71" s="20" t="s">
        <v>1</v>
      </c>
      <c r="B71" s="80">
        <f t="shared" ref="B71:B81" si="30">B26</f>
        <v>1</v>
      </c>
      <c r="C71" s="80">
        <f t="shared" ref="C71:C81" si="31">F26</f>
        <v>64</v>
      </c>
      <c r="D71" s="80">
        <f t="shared" ref="D71:D81" si="32">I26</f>
        <v>64</v>
      </c>
      <c r="E71" s="33">
        <f t="shared" ref="E71:E81" si="33">SUM(B71:C71)+2*SUM(D71)</f>
        <v>193</v>
      </c>
    </row>
    <row r="72" spans="1:7" x14ac:dyDescent="0.25">
      <c r="A72" s="20" t="s">
        <v>2</v>
      </c>
      <c r="B72" s="80">
        <f t="shared" si="30"/>
        <v>1</v>
      </c>
      <c r="C72" s="80">
        <f t="shared" si="31"/>
        <v>64</v>
      </c>
      <c r="D72" s="80">
        <f t="shared" si="32"/>
        <v>64</v>
      </c>
      <c r="E72" s="33">
        <f t="shared" si="33"/>
        <v>193</v>
      </c>
    </row>
    <row r="73" spans="1:7" x14ac:dyDescent="0.25">
      <c r="A73" s="20" t="s">
        <v>3</v>
      </c>
      <c r="B73" s="80">
        <f t="shared" si="30"/>
        <v>1</v>
      </c>
      <c r="C73" s="80">
        <f t="shared" si="31"/>
        <v>32</v>
      </c>
      <c r="D73" s="80">
        <f t="shared" si="32"/>
        <v>32</v>
      </c>
      <c r="E73" s="33">
        <f t="shared" si="33"/>
        <v>97</v>
      </c>
    </row>
    <row r="74" spans="1:7" x14ac:dyDescent="0.25">
      <c r="A74" s="20" t="s">
        <v>4</v>
      </c>
      <c r="B74" s="80">
        <f t="shared" si="30"/>
        <v>1</v>
      </c>
      <c r="C74" s="80">
        <f t="shared" si="31"/>
        <v>16</v>
      </c>
      <c r="D74" s="80">
        <f t="shared" si="32"/>
        <v>16</v>
      </c>
      <c r="E74" s="33">
        <f t="shared" si="33"/>
        <v>49</v>
      </c>
    </row>
    <row r="75" spans="1:7" x14ac:dyDescent="0.25">
      <c r="A75" s="20" t="s">
        <v>5</v>
      </c>
      <c r="B75" s="80">
        <f t="shared" si="30"/>
        <v>1</v>
      </c>
      <c r="C75" s="80">
        <f t="shared" si="31"/>
        <v>16</v>
      </c>
      <c r="D75" s="80">
        <f t="shared" si="32"/>
        <v>16</v>
      </c>
      <c r="E75" s="33">
        <f t="shared" si="33"/>
        <v>49</v>
      </c>
    </row>
    <row r="76" spans="1:7" x14ac:dyDescent="0.25">
      <c r="A76" s="20" t="s">
        <v>6</v>
      </c>
      <c r="B76" s="80">
        <f t="shared" si="30"/>
        <v>1</v>
      </c>
      <c r="C76" s="80">
        <f t="shared" si="31"/>
        <v>8</v>
      </c>
      <c r="D76" s="80">
        <f t="shared" si="32"/>
        <v>8</v>
      </c>
      <c r="E76" s="33">
        <f t="shared" si="33"/>
        <v>25</v>
      </c>
    </row>
    <row r="77" spans="1:7" x14ac:dyDescent="0.25">
      <c r="A77" s="20" t="s">
        <v>7</v>
      </c>
      <c r="B77" s="80">
        <f t="shared" si="30"/>
        <v>1</v>
      </c>
      <c r="C77" s="80">
        <f t="shared" si="31"/>
        <v>4</v>
      </c>
      <c r="D77" s="80">
        <f t="shared" si="32"/>
        <v>4</v>
      </c>
      <c r="E77" s="33">
        <f t="shared" si="33"/>
        <v>13</v>
      </c>
    </row>
    <row r="78" spans="1:7" x14ac:dyDescent="0.25">
      <c r="A78" s="20" t="s">
        <v>8</v>
      </c>
      <c r="B78" s="80">
        <f t="shared" si="30"/>
        <v>1</v>
      </c>
      <c r="C78" s="80">
        <f t="shared" si="31"/>
        <v>4</v>
      </c>
      <c r="D78" s="80">
        <f t="shared" si="32"/>
        <v>4</v>
      </c>
      <c r="E78" s="33">
        <f t="shared" si="33"/>
        <v>13</v>
      </c>
    </row>
    <row r="79" spans="1:7" x14ac:dyDescent="0.25">
      <c r="A79" s="20" t="s">
        <v>9</v>
      </c>
      <c r="B79" s="80">
        <f t="shared" si="30"/>
        <v>1</v>
      </c>
      <c r="C79" s="80">
        <f t="shared" si="31"/>
        <v>2</v>
      </c>
      <c r="D79" s="80">
        <f t="shared" si="32"/>
        <v>2</v>
      </c>
      <c r="E79" s="33">
        <f t="shared" si="33"/>
        <v>7</v>
      </c>
    </row>
    <row r="80" spans="1:7" x14ac:dyDescent="0.25">
      <c r="A80" s="20" t="s">
        <v>10</v>
      </c>
      <c r="B80" s="80" t="str">
        <f t="shared" si="30"/>
        <v>N/A</v>
      </c>
      <c r="C80" s="80" t="str">
        <f t="shared" si="31"/>
        <v>N/A</v>
      </c>
      <c r="D80" s="80" t="str">
        <f t="shared" si="32"/>
        <v>N/A</v>
      </c>
      <c r="E80" s="33" t="s">
        <v>171</v>
      </c>
    </row>
    <row r="81" spans="1:5" x14ac:dyDescent="0.25">
      <c r="A81" s="20" t="s">
        <v>11</v>
      </c>
      <c r="B81" s="80">
        <f t="shared" si="30"/>
        <v>1</v>
      </c>
      <c r="C81" s="80">
        <f t="shared" si="31"/>
        <v>1</v>
      </c>
      <c r="D81" s="80">
        <f t="shared" si="32"/>
        <v>1</v>
      </c>
      <c r="E81" s="33">
        <f t="shared" si="33"/>
        <v>4</v>
      </c>
    </row>
  </sheetData>
  <mergeCells count="11">
    <mergeCell ref="B68:C68"/>
    <mergeCell ref="A3:F3"/>
    <mergeCell ref="H3:M3"/>
    <mergeCell ref="O3:R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37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x14ac:dyDescent="0.25">
      <c r="A1" s="34" t="s">
        <v>151</v>
      </c>
      <c r="B1" s="35" t="s">
        <v>152</v>
      </c>
      <c r="C1" s="2"/>
      <c r="D1" s="2"/>
      <c r="E1" s="2"/>
      <c r="F1" s="2"/>
      <c r="G1" s="2"/>
      <c r="H1" s="2"/>
      <c r="I1" s="2"/>
      <c r="J1" s="2"/>
      <c r="K1" s="2"/>
    </row>
    <row r="2" spans="1:18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2" t="s">
        <v>149</v>
      </c>
      <c r="B3" s="93"/>
      <c r="C3" s="93"/>
      <c r="D3" s="93"/>
      <c r="E3" s="93"/>
      <c r="F3" s="94"/>
      <c r="H3" s="92" t="s">
        <v>150</v>
      </c>
      <c r="I3" s="93"/>
      <c r="J3" s="93"/>
      <c r="K3" s="93"/>
      <c r="L3" s="93"/>
      <c r="M3" s="94"/>
      <c r="O3" s="91" t="s">
        <v>148</v>
      </c>
      <c r="P3" s="91"/>
      <c r="Q3" s="91"/>
      <c r="R3" s="91"/>
    </row>
    <row r="4" spans="1:18" ht="39.950000000000003" customHeight="1" x14ac:dyDescent="0.25">
      <c r="A4" s="5" t="s">
        <v>34</v>
      </c>
      <c r="B4" s="5">
        <v>3</v>
      </c>
      <c r="C4" s="44" t="s">
        <v>60</v>
      </c>
      <c r="D4" s="44">
        <v>16</v>
      </c>
      <c r="E4" s="44" t="s">
        <v>90</v>
      </c>
      <c r="F4" s="44">
        <v>7</v>
      </c>
      <c r="G4" s="8"/>
      <c r="H4" s="5" t="s">
        <v>34</v>
      </c>
      <c r="I4" s="5">
        <v>1</v>
      </c>
      <c r="J4" s="44" t="s">
        <v>60</v>
      </c>
      <c r="K4" s="44">
        <f>$D$4/$R$5</f>
        <v>8</v>
      </c>
      <c r="L4" s="44" t="s">
        <v>90</v>
      </c>
      <c r="M4" s="44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37</v>
      </c>
      <c r="B5" s="5">
        <v>4</v>
      </c>
      <c r="C5" s="44" t="s">
        <v>61</v>
      </c>
      <c r="D5" s="44">
        <v>16</v>
      </c>
      <c r="E5" s="44" t="s">
        <v>91</v>
      </c>
      <c r="F5" s="44">
        <v>6</v>
      </c>
      <c r="G5" s="8"/>
      <c r="H5" s="5" t="s">
        <v>37</v>
      </c>
      <c r="I5" s="5">
        <v>2</v>
      </c>
      <c r="J5" s="44" t="s">
        <v>61</v>
      </c>
      <c r="K5" s="44">
        <f>$D$5/$R$5</f>
        <v>8</v>
      </c>
      <c r="L5" s="44" t="s">
        <v>91</v>
      </c>
      <c r="M5" s="44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30"/>
      <c r="B6" s="27"/>
      <c r="C6" s="68"/>
      <c r="D6" s="69"/>
      <c r="E6" s="68"/>
      <c r="F6" s="69"/>
      <c r="H6" s="30"/>
      <c r="I6" s="27"/>
      <c r="J6" s="68"/>
      <c r="K6" s="69"/>
      <c r="L6" s="68"/>
      <c r="M6" s="69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11" si="0">(B9/$D$4)*(C9/$D$5)</f>
        <v>16</v>
      </c>
      <c r="E9" s="14">
        <f t="shared" ref="E9:F11" si="1">B9/$R$5</f>
        <v>32</v>
      </c>
      <c r="F9" s="14">
        <f t="shared" si="1"/>
        <v>32</v>
      </c>
      <c r="G9" s="14">
        <f t="shared" ref="G9:G11" si="2">(E9/$K$4)*(F9/$K$5)</f>
        <v>16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8</v>
      </c>
      <c r="E10" s="14">
        <f t="shared" si="1"/>
        <v>32</v>
      </c>
      <c r="F10" s="14">
        <f t="shared" si="1"/>
        <v>16</v>
      </c>
      <c r="G10" s="14">
        <f t="shared" si="2"/>
        <v>8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8</v>
      </c>
      <c r="E11" s="14">
        <f t="shared" si="1"/>
        <v>16</v>
      </c>
      <c r="F11" s="14">
        <f t="shared" si="1"/>
        <v>32</v>
      </c>
      <c r="G11" s="14">
        <f t="shared" si="2"/>
        <v>8</v>
      </c>
    </row>
    <row r="12" spans="1:18" x14ac:dyDescent="0.25">
      <c r="A12" s="20" t="s">
        <v>3</v>
      </c>
      <c r="B12" s="14" t="s">
        <v>31</v>
      </c>
      <c r="C12" s="14" t="s">
        <v>31</v>
      </c>
      <c r="D12" s="14" t="s">
        <v>31</v>
      </c>
      <c r="E12" s="14" t="s">
        <v>31</v>
      </c>
      <c r="F12" s="14" t="s">
        <v>31</v>
      </c>
      <c r="G12" s="14" t="s">
        <v>31</v>
      </c>
    </row>
    <row r="13" spans="1:18" x14ac:dyDescent="0.25">
      <c r="A13" s="20" t="s">
        <v>4</v>
      </c>
      <c r="B13" s="14" t="s">
        <v>31</v>
      </c>
      <c r="C13" s="14" t="s">
        <v>31</v>
      </c>
      <c r="D13" s="14" t="s">
        <v>31</v>
      </c>
      <c r="E13" s="14" t="s">
        <v>31</v>
      </c>
      <c r="F13" s="14" t="s">
        <v>31</v>
      </c>
      <c r="G13" s="14" t="s">
        <v>31</v>
      </c>
    </row>
    <row r="14" spans="1:18" x14ac:dyDescent="0.25">
      <c r="A14" s="20" t="s">
        <v>5</v>
      </c>
      <c r="B14" s="14" t="s">
        <v>31</v>
      </c>
      <c r="C14" s="14" t="s">
        <v>31</v>
      </c>
      <c r="D14" s="14" t="s">
        <v>31</v>
      </c>
      <c r="E14" s="14" t="s">
        <v>31</v>
      </c>
      <c r="F14" s="14" t="s">
        <v>31</v>
      </c>
      <c r="G14" s="14" t="s">
        <v>31</v>
      </c>
    </row>
    <row r="15" spans="1:18" x14ac:dyDescent="0.25">
      <c r="A15" s="20" t="s">
        <v>6</v>
      </c>
      <c r="B15" s="14" t="s">
        <v>31</v>
      </c>
      <c r="C15" s="14" t="s">
        <v>31</v>
      </c>
      <c r="D15" s="14" t="s">
        <v>31</v>
      </c>
      <c r="E15" s="14" t="s">
        <v>31</v>
      </c>
      <c r="F15" s="14" t="s">
        <v>31</v>
      </c>
      <c r="G15" s="14" t="s">
        <v>31</v>
      </c>
    </row>
    <row r="16" spans="1:18" x14ac:dyDescent="0.25">
      <c r="A16" s="20" t="s">
        <v>7</v>
      </c>
      <c r="B16" s="14" t="s">
        <v>31</v>
      </c>
      <c r="C16" s="14" t="s">
        <v>31</v>
      </c>
      <c r="D16" s="14" t="s">
        <v>31</v>
      </c>
      <c r="E16" s="14" t="s">
        <v>31</v>
      </c>
      <c r="F16" s="14" t="s">
        <v>31</v>
      </c>
      <c r="G16" s="14" t="s">
        <v>31</v>
      </c>
    </row>
    <row r="17" spans="1:13" x14ac:dyDescent="0.25">
      <c r="A17" s="20" t="s">
        <v>8</v>
      </c>
      <c r="B17" s="14" t="s">
        <v>31</v>
      </c>
      <c r="C17" s="14" t="s">
        <v>31</v>
      </c>
      <c r="D17" s="14" t="s">
        <v>31</v>
      </c>
      <c r="E17" s="14" t="s">
        <v>31</v>
      </c>
      <c r="F17" s="14" t="s">
        <v>31</v>
      </c>
      <c r="G17" s="14" t="s">
        <v>31</v>
      </c>
    </row>
    <row r="18" spans="1:13" x14ac:dyDescent="0.25">
      <c r="A18" s="20" t="s">
        <v>9</v>
      </c>
      <c r="B18" s="14" t="s">
        <v>31</v>
      </c>
      <c r="C18" s="14" t="s">
        <v>31</v>
      </c>
      <c r="D18" s="14" t="s">
        <v>31</v>
      </c>
      <c r="E18" s="14" t="s">
        <v>31</v>
      </c>
      <c r="F18" s="14" t="s">
        <v>31</v>
      </c>
      <c r="G18" s="14" t="s">
        <v>31</v>
      </c>
    </row>
    <row r="19" spans="1:13" x14ac:dyDescent="0.25">
      <c r="A19" s="20" t="s">
        <v>10</v>
      </c>
      <c r="B19" s="14" t="s">
        <v>31</v>
      </c>
      <c r="C19" s="14" t="s">
        <v>31</v>
      </c>
      <c r="D19" s="14" t="s">
        <v>31</v>
      </c>
      <c r="E19" s="14" t="s">
        <v>31</v>
      </c>
      <c r="F19" s="14" t="s">
        <v>31</v>
      </c>
      <c r="G19" s="14" t="s">
        <v>31</v>
      </c>
    </row>
    <row r="20" spans="1:13" x14ac:dyDescent="0.25">
      <c r="A20" s="20" t="s">
        <v>11</v>
      </c>
      <c r="B20" s="14" t="s">
        <v>31</v>
      </c>
      <c r="C20" s="14" t="s">
        <v>31</v>
      </c>
      <c r="D20" s="14" t="s">
        <v>31</v>
      </c>
      <c r="E20" s="14" t="s">
        <v>31</v>
      </c>
      <c r="F20" s="14" t="s">
        <v>31</v>
      </c>
      <c r="G20" s="14" t="s">
        <v>31</v>
      </c>
    </row>
    <row r="21" spans="1:13" x14ac:dyDescent="0.25">
      <c r="A21" s="9"/>
      <c r="B21" s="8"/>
      <c r="C21" s="8"/>
      <c r="D21" s="8"/>
      <c r="E21" s="8"/>
      <c r="F21" s="8"/>
      <c r="G21" s="8"/>
    </row>
    <row r="22" spans="1:13" ht="15.75" x14ac:dyDescent="0.25">
      <c r="A22" s="11" t="s">
        <v>57</v>
      </c>
      <c r="B22" s="90" t="s">
        <v>79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B23" s="13" t="s">
        <v>17</v>
      </c>
      <c r="C23" s="13" t="s">
        <v>12</v>
      </c>
      <c r="D23" s="13" t="s">
        <v>18</v>
      </c>
      <c r="E23" s="13"/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16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72" t="s">
        <v>165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>15*D9</f>
        <v>240</v>
      </c>
      <c r="D25" s="15">
        <f>2*D9</f>
        <v>32</v>
      </c>
      <c r="E25" s="15">
        <f>2*D9</f>
        <v>32</v>
      </c>
      <c r="F25" s="15">
        <f>1*D9</f>
        <v>16</v>
      </c>
      <c r="G25" s="14">
        <f>$F$4*$D$4*$D$5*D9</f>
        <v>28672</v>
      </c>
      <c r="H25" s="14">
        <f>$F$5*$D$4*$D$5*D9</f>
        <v>24576</v>
      </c>
      <c r="I25" s="15">
        <f>1*G9</f>
        <v>16</v>
      </c>
      <c r="J25" s="14">
        <f>$M$4*$K$4*$K$5*G9</f>
        <v>3072</v>
      </c>
      <c r="K25" s="14">
        <f>$M$5*$K$4*$K$5*G9</f>
        <v>4096</v>
      </c>
      <c r="L25" s="33">
        <f>SUM(B25:G25)+2*SUM(I25,J25)</f>
        <v>35169</v>
      </c>
      <c r="M25" s="33">
        <f>SUM(H25,K25*2)</f>
        <v>32768</v>
      </c>
    </row>
    <row r="26" spans="1:13" x14ac:dyDescent="0.25">
      <c r="A26" s="20" t="s">
        <v>1</v>
      </c>
      <c r="B26" s="14">
        <v>1</v>
      </c>
      <c r="C26" s="15">
        <f>15*D10</f>
        <v>120</v>
      </c>
      <c r="D26" s="15">
        <f>2*D10</f>
        <v>16</v>
      </c>
      <c r="E26" s="15">
        <f>2*D10</f>
        <v>16</v>
      </c>
      <c r="F26" s="15">
        <f>1*D10</f>
        <v>8</v>
      </c>
      <c r="G26" s="14">
        <f>$F$4*$D$4*$D$5*D10</f>
        <v>14336</v>
      </c>
      <c r="H26" s="14">
        <f>$F$5*$D$4*$D$5*D10</f>
        <v>12288</v>
      </c>
      <c r="I26" s="15">
        <f>1*G10</f>
        <v>8</v>
      </c>
      <c r="J26" s="14">
        <f>$M$4*$K$4*$K$5*G10</f>
        <v>1536</v>
      </c>
      <c r="K26" s="14">
        <f>$M$5*$K$4*$K$5*G10</f>
        <v>2048</v>
      </c>
      <c r="L26" s="33">
        <f t="shared" ref="L26:L27" si="3">SUM(B26:G26)+2*SUM(I26,J26)</f>
        <v>17585</v>
      </c>
      <c r="M26" s="33">
        <f t="shared" ref="M26:M27" si="4">SUM(H26,K26*2)</f>
        <v>16384</v>
      </c>
    </row>
    <row r="27" spans="1:13" x14ac:dyDescent="0.25">
      <c r="A27" s="20" t="s">
        <v>2</v>
      </c>
      <c r="B27" s="14">
        <v>1</v>
      </c>
      <c r="C27" s="15">
        <f>15*D11</f>
        <v>120</v>
      </c>
      <c r="D27" s="15">
        <f>2*D11</f>
        <v>16</v>
      </c>
      <c r="E27" s="15">
        <f>2*D11</f>
        <v>16</v>
      </c>
      <c r="F27" s="15">
        <f>1*D11</f>
        <v>8</v>
      </c>
      <c r="G27" s="14">
        <f>$F$4*$D$4*$D$5*D11</f>
        <v>14336</v>
      </c>
      <c r="H27" s="14">
        <f>$F$5*$D$4*$D$5*D11</f>
        <v>12288</v>
      </c>
      <c r="I27" s="15">
        <f>1*G11</f>
        <v>8</v>
      </c>
      <c r="J27" s="14">
        <f>$M$4*$K$4*$K$5*G11</f>
        <v>1536</v>
      </c>
      <c r="K27" s="14">
        <f>$M$5*$K$4*$K$5*G11</f>
        <v>2048</v>
      </c>
      <c r="L27" s="33">
        <f t="shared" si="3"/>
        <v>17585</v>
      </c>
      <c r="M27" s="33">
        <f t="shared" si="4"/>
        <v>16384</v>
      </c>
    </row>
    <row r="28" spans="1:13" x14ac:dyDescent="0.25">
      <c r="A28" s="20" t="s">
        <v>3</v>
      </c>
      <c r="B28" s="14" t="s">
        <v>31</v>
      </c>
      <c r="C28" s="14" t="s">
        <v>31</v>
      </c>
      <c r="D28" s="14" t="s">
        <v>31</v>
      </c>
      <c r="E28" s="14" t="s">
        <v>31</v>
      </c>
      <c r="F28" s="14" t="s">
        <v>31</v>
      </c>
      <c r="G28" s="14" t="s">
        <v>31</v>
      </c>
      <c r="H28" s="14" t="s">
        <v>31</v>
      </c>
      <c r="I28" s="14" t="s">
        <v>31</v>
      </c>
      <c r="J28" s="14" t="s">
        <v>31</v>
      </c>
      <c r="K28" s="14" t="s">
        <v>31</v>
      </c>
      <c r="L28" s="33" t="s">
        <v>94</v>
      </c>
      <c r="M28" s="33" t="s">
        <v>31</v>
      </c>
    </row>
    <row r="29" spans="1:13" x14ac:dyDescent="0.25">
      <c r="A29" s="20" t="s">
        <v>4</v>
      </c>
      <c r="B29" s="14" t="s">
        <v>31</v>
      </c>
      <c r="C29" s="14" t="s">
        <v>31</v>
      </c>
      <c r="D29" s="14" t="s">
        <v>31</v>
      </c>
      <c r="E29" s="14" t="s">
        <v>31</v>
      </c>
      <c r="F29" s="14" t="s">
        <v>31</v>
      </c>
      <c r="G29" s="14" t="s">
        <v>31</v>
      </c>
      <c r="H29" s="14" t="s">
        <v>31</v>
      </c>
      <c r="I29" s="14" t="s">
        <v>31</v>
      </c>
      <c r="J29" s="14" t="s">
        <v>31</v>
      </c>
      <c r="K29" s="14" t="s">
        <v>31</v>
      </c>
      <c r="L29" s="33" t="s">
        <v>94</v>
      </c>
      <c r="M29" s="33" t="s">
        <v>31</v>
      </c>
    </row>
    <row r="30" spans="1:13" x14ac:dyDescent="0.25">
      <c r="A30" s="20" t="s">
        <v>5</v>
      </c>
      <c r="B30" s="14" t="s">
        <v>31</v>
      </c>
      <c r="C30" s="14" t="s">
        <v>31</v>
      </c>
      <c r="D30" s="14" t="s">
        <v>31</v>
      </c>
      <c r="E30" s="14" t="s">
        <v>31</v>
      </c>
      <c r="F30" s="14" t="s">
        <v>31</v>
      </c>
      <c r="G30" s="14" t="s">
        <v>31</v>
      </c>
      <c r="H30" s="14" t="s">
        <v>31</v>
      </c>
      <c r="I30" s="14" t="s">
        <v>31</v>
      </c>
      <c r="J30" s="14" t="s">
        <v>31</v>
      </c>
      <c r="K30" s="14" t="s">
        <v>31</v>
      </c>
      <c r="L30" s="33" t="s">
        <v>94</v>
      </c>
      <c r="M30" s="33" t="s">
        <v>31</v>
      </c>
    </row>
    <row r="31" spans="1:13" x14ac:dyDescent="0.25">
      <c r="A31" s="20" t="s">
        <v>6</v>
      </c>
      <c r="B31" s="14" t="s">
        <v>31</v>
      </c>
      <c r="C31" s="14" t="s">
        <v>31</v>
      </c>
      <c r="D31" s="14" t="s">
        <v>31</v>
      </c>
      <c r="E31" s="14" t="s">
        <v>31</v>
      </c>
      <c r="F31" s="14" t="s">
        <v>31</v>
      </c>
      <c r="G31" s="14" t="s">
        <v>31</v>
      </c>
      <c r="H31" s="14" t="s">
        <v>31</v>
      </c>
      <c r="I31" s="14" t="s">
        <v>31</v>
      </c>
      <c r="J31" s="14" t="s">
        <v>31</v>
      </c>
      <c r="K31" s="14" t="s">
        <v>31</v>
      </c>
      <c r="L31" s="33" t="s">
        <v>94</v>
      </c>
      <c r="M31" s="33" t="s">
        <v>31</v>
      </c>
    </row>
    <row r="32" spans="1:13" x14ac:dyDescent="0.25">
      <c r="A32" s="20" t="s">
        <v>7</v>
      </c>
      <c r="B32" s="14" t="s">
        <v>31</v>
      </c>
      <c r="C32" s="14" t="s">
        <v>31</v>
      </c>
      <c r="D32" s="14" t="s">
        <v>31</v>
      </c>
      <c r="E32" s="14" t="s">
        <v>31</v>
      </c>
      <c r="F32" s="14" t="s">
        <v>31</v>
      </c>
      <c r="G32" s="14" t="s">
        <v>31</v>
      </c>
      <c r="H32" s="14" t="s">
        <v>31</v>
      </c>
      <c r="I32" s="14" t="s">
        <v>31</v>
      </c>
      <c r="J32" s="14" t="s">
        <v>31</v>
      </c>
      <c r="K32" s="14" t="s">
        <v>31</v>
      </c>
      <c r="L32" s="33" t="s">
        <v>31</v>
      </c>
      <c r="M32" s="33" t="str">
        <f t="shared" ref="M32:M34" si="5">H32</f>
        <v>N/A</v>
      </c>
    </row>
    <row r="33" spans="1:13" x14ac:dyDescent="0.25">
      <c r="A33" s="20" t="s">
        <v>8</v>
      </c>
      <c r="B33" s="14" t="s">
        <v>31</v>
      </c>
      <c r="C33" s="14" t="s">
        <v>31</v>
      </c>
      <c r="D33" s="14" t="s">
        <v>31</v>
      </c>
      <c r="E33" s="14" t="s">
        <v>31</v>
      </c>
      <c r="F33" s="14" t="s">
        <v>31</v>
      </c>
      <c r="G33" s="14" t="s">
        <v>31</v>
      </c>
      <c r="H33" s="14" t="s">
        <v>31</v>
      </c>
      <c r="I33" s="14" t="s">
        <v>31</v>
      </c>
      <c r="J33" s="14" t="s">
        <v>31</v>
      </c>
      <c r="K33" s="14" t="s">
        <v>31</v>
      </c>
      <c r="L33" s="33" t="s">
        <v>31</v>
      </c>
      <c r="M33" s="33" t="str">
        <f t="shared" si="5"/>
        <v>N/A</v>
      </c>
    </row>
    <row r="34" spans="1:13" x14ac:dyDescent="0.25">
      <c r="A34" s="20" t="s">
        <v>9</v>
      </c>
      <c r="B34" s="14" t="s">
        <v>31</v>
      </c>
      <c r="C34" s="14" t="s">
        <v>31</v>
      </c>
      <c r="D34" s="14" t="s">
        <v>31</v>
      </c>
      <c r="E34" s="14" t="s">
        <v>31</v>
      </c>
      <c r="F34" s="14" t="s">
        <v>31</v>
      </c>
      <c r="G34" s="14" t="s">
        <v>31</v>
      </c>
      <c r="H34" s="14" t="s">
        <v>31</v>
      </c>
      <c r="I34" s="14" t="s">
        <v>31</v>
      </c>
      <c r="J34" s="14" t="s">
        <v>31</v>
      </c>
      <c r="K34" s="14" t="s">
        <v>31</v>
      </c>
      <c r="L34" s="33" t="s">
        <v>31</v>
      </c>
      <c r="M34" s="33" t="str">
        <f t="shared" si="5"/>
        <v>N/A</v>
      </c>
    </row>
    <row r="35" spans="1:13" x14ac:dyDescent="0.25">
      <c r="A35" s="20" t="s">
        <v>10</v>
      </c>
      <c r="B35" s="14" t="s">
        <v>31</v>
      </c>
      <c r="C35" s="14" t="s">
        <v>31</v>
      </c>
      <c r="D35" s="14" t="s">
        <v>31</v>
      </c>
      <c r="E35" s="14" t="s">
        <v>31</v>
      </c>
      <c r="F35" s="14" t="s">
        <v>31</v>
      </c>
      <c r="G35" s="14" t="s">
        <v>31</v>
      </c>
      <c r="H35" s="14" t="s">
        <v>31</v>
      </c>
      <c r="I35" s="14" t="s">
        <v>31</v>
      </c>
      <c r="J35" s="14" t="s">
        <v>31</v>
      </c>
      <c r="K35" s="14" t="s">
        <v>31</v>
      </c>
      <c r="L35" s="33" t="s">
        <v>31</v>
      </c>
      <c r="M35" s="33" t="str">
        <f t="shared" ref="M35:M36" si="6">H35</f>
        <v>N/A</v>
      </c>
    </row>
    <row r="36" spans="1:13" x14ac:dyDescent="0.25">
      <c r="A36" s="20" t="s">
        <v>11</v>
      </c>
      <c r="B36" s="14" t="s">
        <v>31</v>
      </c>
      <c r="C36" s="14" t="s">
        <v>31</v>
      </c>
      <c r="D36" s="14" t="s">
        <v>31</v>
      </c>
      <c r="E36" s="14" t="s">
        <v>31</v>
      </c>
      <c r="F36" s="14" t="s">
        <v>31</v>
      </c>
      <c r="G36" s="14" t="s">
        <v>31</v>
      </c>
      <c r="H36" s="14" t="s">
        <v>31</v>
      </c>
      <c r="I36" s="14" t="s">
        <v>31</v>
      </c>
      <c r="J36" s="14" t="s">
        <v>31</v>
      </c>
      <c r="K36" s="14" t="s">
        <v>31</v>
      </c>
      <c r="L36" s="33" t="s">
        <v>31</v>
      </c>
      <c r="M36" s="33" t="str">
        <f t="shared" si="6"/>
        <v>N/A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22</v>
      </c>
      <c r="E39" s="13" t="s">
        <v>23</v>
      </c>
      <c r="F39" s="13" t="s">
        <v>27</v>
      </c>
      <c r="G39" s="43" t="s">
        <v>13</v>
      </c>
    </row>
    <row r="40" spans="1:13" x14ac:dyDescent="0.25">
      <c r="A40" s="20" t="s">
        <v>0</v>
      </c>
      <c r="B40" s="14">
        <f>B9*C9*$P$5</f>
        <v>32768</v>
      </c>
      <c r="C40" s="15">
        <f>4*$P$5</f>
        <v>32</v>
      </c>
      <c r="D40" s="15">
        <f>1*$P$4</f>
        <v>12</v>
      </c>
      <c r="E40" s="15">
        <f>($B$4+$D$4+$B$5)*$D$5*$R$4</f>
        <v>2944</v>
      </c>
      <c r="F40" s="14">
        <f>B9*C9*$R$4</f>
        <v>32768</v>
      </c>
      <c r="G40" s="33">
        <f>SUM(B40:F40)</f>
        <v>68524</v>
      </c>
    </row>
    <row r="41" spans="1:13" x14ac:dyDescent="0.25">
      <c r="A41" s="20" t="s">
        <v>1</v>
      </c>
      <c r="B41" s="14">
        <f>B10*C10*$P$5</f>
        <v>16384</v>
      </c>
      <c r="C41" s="15">
        <f t="shared" ref="C41:C42" si="7">4*$P$5</f>
        <v>32</v>
      </c>
      <c r="D41" s="15">
        <f t="shared" ref="D41:D42" si="8">1*$P$4</f>
        <v>12</v>
      </c>
      <c r="E41" s="15">
        <f>($B$4+$D$4+$B$5)*$D$5*$R$4</f>
        <v>2944</v>
      </c>
      <c r="F41" s="14">
        <f>B10*C10*$R$4</f>
        <v>16384</v>
      </c>
      <c r="G41" s="33">
        <f t="shared" ref="G41:G42" si="9">SUM(B41:F41)</f>
        <v>35756</v>
      </c>
    </row>
    <row r="42" spans="1:13" x14ac:dyDescent="0.25">
      <c r="A42" s="20" t="s">
        <v>2</v>
      </c>
      <c r="B42" s="14">
        <f>B11*C11*$P$5</f>
        <v>16384</v>
      </c>
      <c r="C42" s="15">
        <f t="shared" si="7"/>
        <v>32</v>
      </c>
      <c r="D42" s="15">
        <f t="shared" si="8"/>
        <v>12</v>
      </c>
      <c r="E42" s="15">
        <f>($B$4+$D$4+$B$5)*$D$5*$R$4</f>
        <v>2944</v>
      </c>
      <c r="F42" s="14">
        <f>B11*C11*$R$4</f>
        <v>16384</v>
      </c>
      <c r="G42" s="33">
        <f t="shared" si="9"/>
        <v>35756</v>
      </c>
    </row>
    <row r="43" spans="1:13" x14ac:dyDescent="0.25">
      <c r="A43" s="20" t="s">
        <v>3</v>
      </c>
      <c r="B43" s="14" t="s">
        <v>31</v>
      </c>
      <c r="C43" s="14" t="s">
        <v>31</v>
      </c>
      <c r="D43" s="14" t="s">
        <v>31</v>
      </c>
      <c r="E43" s="14" t="s">
        <v>31</v>
      </c>
      <c r="F43" s="14" t="s">
        <v>31</v>
      </c>
      <c r="G43" s="33" t="s">
        <v>95</v>
      </c>
    </row>
    <row r="44" spans="1:13" x14ac:dyDescent="0.25">
      <c r="A44" s="20" t="s">
        <v>4</v>
      </c>
      <c r="B44" s="14" t="s">
        <v>31</v>
      </c>
      <c r="C44" s="14" t="s">
        <v>31</v>
      </c>
      <c r="D44" s="14" t="s">
        <v>31</v>
      </c>
      <c r="E44" s="14" t="s">
        <v>31</v>
      </c>
      <c r="F44" s="14" t="s">
        <v>31</v>
      </c>
      <c r="G44" s="33" t="s">
        <v>95</v>
      </c>
    </row>
    <row r="45" spans="1:13" x14ac:dyDescent="0.25">
      <c r="A45" s="20" t="s">
        <v>5</v>
      </c>
      <c r="B45" s="14" t="s">
        <v>31</v>
      </c>
      <c r="C45" s="14" t="s">
        <v>31</v>
      </c>
      <c r="D45" s="14" t="s">
        <v>31</v>
      </c>
      <c r="E45" s="14" t="s">
        <v>31</v>
      </c>
      <c r="F45" s="14" t="s">
        <v>31</v>
      </c>
      <c r="G45" s="33" t="s">
        <v>95</v>
      </c>
    </row>
    <row r="46" spans="1:13" x14ac:dyDescent="0.25">
      <c r="A46" s="20" t="s">
        <v>6</v>
      </c>
      <c r="B46" s="14" t="s">
        <v>31</v>
      </c>
      <c r="C46" s="14" t="s">
        <v>31</v>
      </c>
      <c r="D46" s="14" t="s">
        <v>31</v>
      </c>
      <c r="E46" s="14" t="s">
        <v>31</v>
      </c>
      <c r="F46" s="14" t="s">
        <v>31</v>
      </c>
      <c r="G46" s="33" t="s">
        <v>95</v>
      </c>
    </row>
    <row r="47" spans="1:13" x14ac:dyDescent="0.25">
      <c r="A47" s="20" t="s">
        <v>7</v>
      </c>
      <c r="B47" s="14" t="s">
        <v>31</v>
      </c>
      <c r="C47" s="14" t="s">
        <v>31</v>
      </c>
      <c r="D47" s="14" t="s">
        <v>31</v>
      </c>
      <c r="E47" s="14" t="s">
        <v>31</v>
      </c>
      <c r="F47" s="14" t="s">
        <v>31</v>
      </c>
      <c r="G47" s="33" t="s">
        <v>31</v>
      </c>
    </row>
    <row r="48" spans="1:13" x14ac:dyDescent="0.25">
      <c r="A48" s="20" t="s">
        <v>8</v>
      </c>
      <c r="B48" s="14" t="s">
        <v>31</v>
      </c>
      <c r="C48" s="14" t="s">
        <v>31</v>
      </c>
      <c r="D48" s="14" t="s">
        <v>31</v>
      </c>
      <c r="E48" s="14" t="s">
        <v>31</v>
      </c>
      <c r="F48" s="14" t="s">
        <v>31</v>
      </c>
      <c r="G48" s="33" t="s">
        <v>95</v>
      </c>
    </row>
    <row r="49" spans="1:7" x14ac:dyDescent="0.25">
      <c r="A49" s="20" t="s">
        <v>9</v>
      </c>
      <c r="B49" s="14" t="s">
        <v>31</v>
      </c>
      <c r="C49" s="14" t="s">
        <v>31</v>
      </c>
      <c r="D49" s="14" t="s">
        <v>31</v>
      </c>
      <c r="E49" s="14" t="s">
        <v>31</v>
      </c>
      <c r="F49" s="14" t="s">
        <v>31</v>
      </c>
      <c r="G49" s="33" t="s">
        <v>95</v>
      </c>
    </row>
    <row r="50" spans="1:7" x14ac:dyDescent="0.25">
      <c r="A50" s="20" t="s">
        <v>10</v>
      </c>
      <c r="B50" s="14" t="s">
        <v>31</v>
      </c>
      <c r="C50" s="14" t="s">
        <v>31</v>
      </c>
      <c r="D50" s="14" t="s">
        <v>31</v>
      </c>
      <c r="E50" s="14" t="s">
        <v>31</v>
      </c>
      <c r="F50" s="14" t="s">
        <v>31</v>
      </c>
      <c r="G50" s="33" t="s">
        <v>31</v>
      </c>
    </row>
    <row r="51" spans="1:7" x14ac:dyDescent="0.25">
      <c r="A51" s="20" t="s">
        <v>11</v>
      </c>
      <c r="B51" s="14" t="s">
        <v>31</v>
      </c>
      <c r="C51" s="14" t="s">
        <v>31</v>
      </c>
      <c r="D51" s="14" t="s">
        <v>31</v>
      </c>
      <c r="E51" s="14" t="s">
        <v>31</v>
      </c>
      <c r="F51" s="14" t="s">
        <v>31</v>
      </c>
      <c r="G51" s="33" t="s">
        <v>31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13" t="s">
        <v>13</v>
      </c>
    </row>
    <row r="55" spans="1:7" x14ac:dyDescent="0.25">
      <c r="A55" s="20" t="s">
        <v>0</v>
      </c>
      <c r="B55" s="15">
        <f>B9*C9*$R$4</f>
        <v>32768</v>
      </c>
      <c r="C55" s="15">
        <f>($B$4+$D$4+$B$5)*$D$5*$R$4*D9</f>
        <v>47104</v>
      </c>
      <c r="D55" s="15">
        <f>B9*C9*$R$4</f>
        <v>32768</v>
      </c>
      <c r="E55" s="15">
        <f>($I$4+$K$4+$I$5)*$K$5*$R$4*G9</f>
        <v>11264</v>
      </c>
      <c r="F55" s="15">
        <f>E9*F9*$R$4</f>
        <v>8192</v>
      </c>
      <c r="G55" s="33">
        <f>SUM(B55:D55)+2*SUM(E55:F55)</f>
        <v>151552</v>
      </c>
    </row>
    <row r="56" spans="1:7" x14ac:dyDescent="0.25">
      <c r="A56" s="20" t="s">
        <v>1</v>
      </c>
      <c r="B56" s="15">
        <f>B10*C10*$R$4</f>
        <v>16384</v>
      </c>
      <c r="C56" s="15">
        <f>($B$4+$D$4+$B$5)*$D$5*$R$4*D10</f>
        <v>23552</v>
      </c>
      <c r="D56" s="15">
        <f>B10*C10*$R$4</f>
        <v>16384</v>
      </c>
      <c r="E56" s="15">
        <f>($I$4+$K$4+$I$5)*$K$5*$R$4*G10</f>
        <v>5632</v>
      </c>
      <c r="F56" s="15">
        <f>E10*F10*$R$4</f>
        <v>4096</v>
      </c>
      <c r="G56" s="33">
        <f t="shared" ref="G56:G57" si="10">SUM(B56:D56)+2*SUM(E56:F56)</f>
        <v>75776</v>
      </c>
    </row>
    <row r="57" spans="1:7" x14ac:dyDescent="0.25">
      <c r="A57" s="20" t="s">
        <v>2</v>
      </c>
      <c r="B57" s="15">
        <f>B11*C11*$R$4</f>
        <v>16384</v>
      </c>
      <c r="C57" s="15">
        <f>($B$4+$D$4+$B$5)*$D$5*$R$4*D11</f>
        <v>23552</v>
      </c>
      <c r="D57" s="15">
        <f>B11*C11*$R$4</f>
        <v>16384</v>
      </c>
      <c r="E57" s="15">
        <f>($I$4+$K$4+$I$5)*$K$5*$R$4*G11</f>
        <v>5632</v>
      </c>
      <c r="F57" s="15">
        <f>E11*F11*$R$4</f>
        <v>4096</v>
      </c>
      <c r="G57" s="33">
        <f t="shared" si="10"/>
        <v>75776</v>
      </c>
    </row>
    <row r="58" spans="1:7" x14ac:dyDescent="0.25">
      <c r="A58" s="20" t="s">
        <v>3</v>
      </c>
      <c r="B58" s="14" t="s">
        <v>31</v>
      </c>
      <c r="C58" s="14" t="s">
        <v>31</v>
      </c>
      <c r="D58" s="14" t="s">
        <v>31</v>
      </c>
      <c r="E58" s="14" t="s">
        <v>31</v>
      </c>
      <c r="F58" s="14" t="s">
        <v>31</v>
      </c>
      <c r="G58" s="33" t="s">
        <v>95</v>
      </c>
    </row>
    <row r="59" spans="1:7" x14ac:dyDescent="0.25">
      <c r="A59" s="20" t="s">
        <v>4</v>
      </c>
      <c r="B59" s="14" t="s">
        <v>31</v>
      </c>
      <c r="C59" s="14" t="s">
        <v>31</v>
      </c>
      <c r="D59" s="14" t="s">
        <v>31</v>
      </c>
      <c r="E59" s="14" t="s">
        <v>31</v>
      </c>
      <c r="F59" s="14" t="s">
        <v>31</v>
      </c>
      <c r="G59" s="33" t="s">
        <v>95</v>
      </c>
    </row>
    <row r="60" spans="1:7" x14ac:dyDescent="0.25">
      <c r="A60" s="20" t="s">
        <v>5</v>
      </c>
      <c r="B60" s="14" t="s">
        <v>31</v>
      </c>
      <c r="C60" s="14" t="s">
        <v>31</v>
      </c>
      <c r="D60" s="14" t="s">
        <v>31</v>
      </c>
      <c r="E60" s="14" t="s">
        <v>31</v>
      </c>
      <c r="F60" s="14" t="s">
        <v>31</v>
      </c>
      <c r="G60" s="33" t="s">
        <v>95</v>
      </c>
    </row>
    <row r="61" spans="1:7" x14ac:dyDescent="0.25">
      <c r="A61" s="20" t="s">
        <v>6</v>
      </c>
      <c r="B61" s="14" t="s">
        <v>31</v>
      </c>
      <c r="C61" s="14" t="s">
        <v>31</v>
      </c>
      <c r="D61" s="14" t="s">
        <v>31</v>
      </c>
      <c r="E61" s="14" t="s">
        <v>31</v>
      </c>
      <c r="F61" s="14" t="s">
        <v>31</v>
      </c>
      <c r="G61" s="33" t="s">
        <v>95</v>
      </c>
    </row>
    <row r="62" spans="1:7" x14ac:dyDescent="0.25">
      <c r="A62" s="20" t="s">
        <v>7</v>
      </c>
      <c r="B62" s="14" t="s">
        <v>31</v>
      </c>
      <c r="C62" s="14" t="s">
        <v>31</v>
      </c>
      <c r="D62" s="14" t="s">
        <v>31</v>
      </c>
      <c r="E62" s="14" t="s">
        <v>31</v>
      </c>
      <c r="F62" s="14" t="s">
        <v>31</v>
      </c>
      <c r="G62" s="33" t="s">
        <v>95</v>
      </c>
    </row>
    <row r="63" spans="1:7" x14ac:dyDescent="0.25">
      <c r="A63" s="20" t="s">
        <v>8</v>
      </c>
      <c r="B63" s="14" t="s">
        <v>31</v>
      </c>
      <c r="C63" s="14" t="s">
        <v>31</v>
      </c>
      <c r="D63" s="14" t="s">
        <v>31</v>
      </c>
      <c r="E63" s="14" t="s">
        <v>31</v>
      </c>
      <c r="F63" s="14" t="s">
        <v>31</v>
      </c>
      <c r="G63" s="33" t="s">
        <v>31</v>
      </c>
    </row>
    <row r="64" spans="1:7" x14ac:dyDescent="0.25">
      <c r="A64" s="20" t="s">
        <v>9</v>
      </c>
      <c r="B64" s="14" t="s">
        <v>31</v>
      </c>
      <c r="C64" s="14" t="s">
        <v>31</v>
      </c>
      <c r="D64" s="14" t="s">
        <v>31</v>
      </c>
      <c r="E64" s="14" t="s">
        <v>31</v>
      </c>
      <c r="F64" s="14" t="s">
        <v>31</v>
      </c>
      <c r="G64" s="33" t="s">
        <v>31</v>
      </c>
    </row>
    <row r="65" spans="1:7" x14ac:dyDescent="0.25">
      <c r="A65" s="20" t="s">
        <v>10</v>
      </c>
      <c r="B65" s="14" t="s">
        <v>31</v>
      </c>
      <c r="C65" s="14" t="s">
        <v>31</v>
      </c>
      <c r="D65" s="14" t="s">
        <v>31</v>
      </c>
      <c r="E65" s="14" t="s">
        <v>31</v>
      </c>
      <c r="F65" s="14" t="s">
        <v>31</v>
      </c>
      <c r="G65" s="33" t="s">
        <v>31</v>
      </c>
    </row>
    <row r="66" spans="1:7" x14ac:dyDescent="0.25">
      <c r="A66" s="20" t="s">
        <v>11</v>
      </c>
      <c r="B66" s="14" t="s">
        <v>31</v>
      </c>
      <c r="C66" s="14" t="s">
        <v>31</v>
      </c>
      <c r="D66" s="14" t="s">
        <v>31</v>
      </c>
      <c r="E66" s="14" t="s">
        <v>31</v>
      </c>
      <c r="F66" s="14" t="s">
        <v>31</v>
      </c>
      <c r="G66" s="33" t="s">
        <v>31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16</v>
      </c>
      <c r="D70" s="80">
        <f>I25</f>
        <v>16</v>
      </c>
      <c r="E70" s="33">
        <f>SUM(B70:C70)+2*SUM(D70)</f>
        <v>49</v>
      </c>
    </row>
    <row r="71" spans="1:7" x14ac:dyDescent="0.25">
      <c r="A71" s="20" t="s">
        <v>1</v>
      </c>
      <c r="B71" s="80">
        <f t="shared" ref="B71:B81" si="11">B26</f>
        <v>1</v>
      </c>
      <c r="C71" s="80">
        <f t="shared" ref="C71:C81" si="12">F26</f>
        <v>8</v>
      </c>
      <c r="D71" s="80">
        <f t="shared" ref="D71:D81" si="13">I26</f>
        <v>8</v>
      </c>
      <c r="E71" s="33">
        <f t="shared" ref="E71:E72" si="14">SUM(B71:C71)+2*SUM(D71)</f>
        <v>25</v>
      </c>
    </row>
    <row r="72" spans="1:7" x14ac:dyDescent="0.25">
      <c r="A72" s="20" t="s">
        <v>2</v>
      </c>
      <c r="B72" s="80">
        <f t="shared" si="11"/>
        <v>1</v>
      </c>
      <c r="C72" s="80">
        <f t="shared" si="12"/>
        <v>8</v>
      </c>
      <c r="D72" s="80">
        <f t="shared" si="13"/>
        <v>8</v>
      </c>
      <c r="E72" s="33">
        <f t="shared" si="14"/>
        <v>25</v>
      </c>
    </row>
    <row r="73" spans="1:7" x14ac:dyDescent="0.25">
      <c r="A73" s="20" t="s">
        <v>3</v>
      </c>
      <c r="B73" s="80" t="str">
        <f t="shared" si="11"/>
        <v>N/A</v>
      </c>
      <c r="C73" s="80" t="str">
        <f t="shared" si="12"/>
        <v>N/A</v>
      </c>
      <c r="D73" s="80" t="str">
        <f t="shared" si="13"/>
        <v>N/A</v>
      </c>
      <c r="E73" s="33" t="s">
        <v>172</v>
      </c>
    </row>
    <row r="74" spans="1:7" x14ac:dyDescent="0.25">
      <c r="A74" s="20" t="s">
        <v>4</v>
      </c>
      <c r="B74" s="80" t="str">
        <f t="shared" si="11"/>
        <v>N/A</v>
      </c>
      <c r="C74" s="80" t="str">
        <f t="shared" si="12"/>
        <v>N/A</v>
      </c>
      <c r="D74" s="80" t="str">
        <f t="shared" si="13"/>
        <v>N/A</v>
      </c>
      <c r="E74" s="33" t="s">
        <v>172</v>
      </c>
    </row>
    <row r="75" spans="1:7" x14ac:dyDescent="0.25">
      <c r="A75" s="20" t="s">
        <v>5</v>
      </c>
      <c r="B75" s="80" t="str">
        <f t="shared" si="11"/>
        <v>N/A</v>
      </c>
      <c r="C75" s="80" t="str">
        <f t="shared" si="12"/>
        <v>N/A</v>
      </c>
      <c r="D75" s="80" t="str">
        <f t="shared" si="13"/>
        <v>N/A</v>
      </c>
      <c r="E75" s="33" t="s">
        <v>172</v>
      </c>
    </row>
    <row r="76" spans="1:7" x14ac:dyDescent="0.25">
      <c r="A76" s="20" t="s">
        <v>6</v>
      </c>
      <c r="B76" s="80" t="str">
        <f t="shared" si="11"/>
        <v>N/A</v>
      </c>
      <c r="C76" s="80" t="str">
        <f t="shared" si="12"/>
        <v>N/A</v>
      </c>
      <c r="D76" s="80" t="str">
        <f t="shared" si="13"/>
        <v>N/A</v>
      </c>
      <c r="E76" s="33" t="s">
        <v>172</v>
      </c>
    </row>
    <row r="77" spans="1:7" x14ac:dyDescent="0.25">
      <c r="A77" s="20" t="s">
        <v>7</v>
      </c>
      <c r="B77" s="80" t="str">
        <f t="shared" si="11"/>
        <v>N/A</v>
      </c>
      <c r="C77" s="80" t="str">
        <f t="shared" si="12"/>
        <v>N/A</v>
      </c>
      <c r="D77" s="80" t="str">
        <f t="shared" si="13"/>
        <v>N/A</v>
      </c>
      <c r="E77" s="33" t="s">
        <v>172</v>
      </c>
    </row>
    <row r="78" spans="1:7" x14ac:dyDescent="0.25">
      <c r="A78" s="20" t="s">
        <v>8</v>
      </c>
      <c r="B78" s="80" t="str">
        <f t="shared" si="11"/>
        <v>N/A</v>
      </c>
      <c r="C78" s="80" t="str">
        <f t="shared" si="12"/>
        <v>N/A</v>
      </c>
      <c r="D78" s="80" t="str">
        <f t="shared" si="13"/>
        <v>N/A</v>
      </c>
      <c r="E78" s="33" t="s">
        <v>172</v>
      </c>
    </row>
    <row r="79" spans="1:7" x14ac:dyDescent="0.25">
      <c r="A79" s="20" t="s">
        <v>9</v>
      </c>
      <c r="B79" s="80" t="str">
        <f t="shared" si="11"/>
        <v>N/A</v>
      </c>
      <c r="C79" s="80" t="str">
        <f t="shared" si="12"/>
        <v>N/A</v>
      </c>
      <c r="D79" s="80" t="str">
        <f t="shared" si="13"/>
        <v>N/A</v>
      </c>
      <c r="E79" s="33" t="s">
        <v>172</v>
      </c>
    </row>
    <row r="80" spans="1:7" x14ac:dyDescent="0.25">
      <c r="A80" s="20" t="s">
        <v>10</v>
      </c>
      <c r="B80" s="80" t="str">
        <f t="shared" si="11"/>
        <v>N/A</v>
      </c>
      <c r="C80" s="80" t="str">
        <f t="shared" si="12"/>
        <v>N/A</v>
      </c>
      <c r="D80" s="80" t="str">
        <f t="shared" si="13"/>
        <v>N/A</v>
      </c>
      <c r="E80" s="33" t="s">
        <v>172</v>
      </c>
    </row>
    <row r="81" spans="1:5" x14ac:dyDescent="0.25">
      <c r="A81" s="20" t="s">
        <v>11</v>
      </c>
      <c r="B81" s="80" t="str">
        <f t="shared" si="11"/>
        <v>N/A</v>
      </c>
      <c r="C81" s="80" t="str">
        <f t="shared" si="12"/>
        <v>N/A</v>
      </c>
      <c r="D81" s="80" t="str">
        <f t="shared" si="13"/>
        <v>N/A</v>
      </c>
      <c r="E81" s="33" t="s">
        <v>172</v>
      </c>
    </row>
  </sheetData>
  <mergeCells count="11">
    <mergeCell ref="B68:C68"/>
    <mergeCell ref="A3:F3"/>
    <mergeCell ref="H3:M3"/>
    <mergeCell ref="O3:R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opLeftCell="A37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x14ac:dyDescent="0.25">
      <c r="A1" s="34" t="s">
        <v>155</v>
      </c>
      <c r="B1" s="35" t="s">
        <v>156</v>
      </c>
      <c r="C1" s="2"/>
      <c r="D1" s="2"/>
      <c r="E1" s="2"/>
      <c r="F1" s="2"/>
      <c r="G1" s="2"/>
      <c r="H1" s="2"/>
      <c r="I1" s="2"/>
      <c r="J1" s="2"/>
      <c r="K1" s="2"/>
    </row>
    <row r="2" spans="1:18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2" t="s">
        <v>149</v>
      </c>
      <c r="B3" s="93"/>
      <c r="C3" s="93"/>
      <c r="D3" s="93"/>
      <c r="E3" s="93"/>
      <c r="F3" s="94"/>
      <c r="H3" s="92" t="s">
        <v>150</v>
      </c>
      <c r="I3" s="93"/>
      <c r="J3" s="93"/>
      <c r="K3" s="93"/>
      <c r="L3" s="93"/>
      <c r="M3" s="94"/>
      <c r="O3" s="91" t="s">
        <v>148</v>
      </c>
      <c r="P3" s="91"/>
      <c r="Q3" s="91"/>
      <c r="R3" s="91"/>
    </row>
    <row r="4" spans="1:18" ht="39.950000000000003" customHeight="1" x14ac:dyDescent="0.25">
      <c r="A4" s="5" t="s">
        <v>34</v>
      </c>
      <c r="B4" s="5">
        <v>3</v>
      </c>
      <c r="C4" s="44" t="s">
        <v>60</v>
      </c>
      <c r="D4" s="44">
        <v>16</v>
      </c>
      <c r="E4" s="44" t="s">
        <v>90</v>
      </c>
      <c r="F4" s="44">
        <v>7</v>
      </c>
      <c r="G4" s="8"/>
      <c r="H4" s="5" t="s">
        <v>34</v>
      </c>
      <c r="I4" s="5">
        <v>1</v>
      </c>
      <c r="J4" s="44" t="s">
        <v>60</v>
      </c>
      <c r="K4" s="44">
        <f>$D$4/$R$5</f>
        <v>8</v>
      </c>
      <c r="L4" s="44" t="s">
        <v>90</v>
      </c>
      <c r="M4" s="44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37</v>
      </c>
      <c r="B5" s="5">
        <v>4</v>
      </c>
      <c r="C5" s="44" t="s">
        <v>61</v>
      </c>
      <c r="D5" s="44">
        <v>8</v>
      </c>
      <c r="E5" s="44" t="s">
        <v>91</v>
      </c>
      <c r="F5" s="44">
        <v>6</v>
      </c>
      <c r="G5" s="8"/>
      <c r="H5" s="5" t="s">
        <v>37</v>
      </c>
      <c r="I5" s="5">
        <v>2</v>
      </c>
      <c r="J5" s="44" t="s">
        <v>61</v>
      </c>
      <c r="K5" s="44">
        <f>$D$5/$R$5</f>
        <v>4</v>
      </c>
      <c r="L5" s="44" t="s">
        <v>91</v>
      </c>
      <c r="M5" s="44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30"/>
      <c r="B6" s="27"/>
      <c r="C6" s="68"/>
      <c r="D6" s="69"/>
      <c r="E6" s="68"/>
      <c r="F6" s="69"/>
      <c r="H6" s="30"/>
      <c r="I6" s="27"/>
      <c r="J6" s="68"/>
      <c r="K6" s="69"/>
      <c r="L6" s="68"/>
      <c r="M6" s="69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11" si="0">(B9/$D$4)*(C9/$D$5)</f>
        <v>32</v>
      </c>
      <c r="E9" s="14">
        <f t="shared" ref="E9:F11" si="1">B9/$R$5</f>
        <v>32</v>
      </c>
      <c r="F9" s="14">
        <f t="shared" si="1"/>
        <v>32</v>
      </c>
      <c r="G9" s="14">
        <f t="shared" ref="G9:G11" si="2">(E9/$K$4)*(F9/$K$5)</f>
        <v>32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16</v>
      </c>
      <c r="E10" s="14">
        <f t="shared" si="1"/>
        <v>32</v>
      </c>
      <c r="F10" s="14">
        <f t="shared" si="1"/>
        <v>16</v>
      </c>
      <c r="G10" s="14">
        <f t="shared" si="2"/>
        <v>16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16</v>
      </c>
      <c r="E11" s="14">
        <f t="shared" si="1"/>
        <v>16</v>
      </c>
      <c r="F11" s="14">
        <f t="shared" si="1"/>
        <v>32</v>
      </c>
      <c r="G11" s="14">
        <f t="shared" si="2"/>
        <v>16</v>
      </c>
    </row>
    <row r="12" spans="1:18" x14ac:dyDescent="0.25">
      <c r="A12" s="20" t="s">
        <v>3</v>
      </c>
      <c r="B12" s="14" t="s">
        <v>31</v>
      </c>
      <c r="C12" s="14" t="s">
        <v>31</v>
      </c>
      <c r="D12" s="14" t="s">
        <v>31</v>
      </c>
      <c r="E12" s="14" t="s">
        <v>31</v>
      </c>
      <c r="F12" s="14" t="s">
        <v>31</v>
      </c>
      <c r="G12" s="14" t="s">
        <v>31</v>
      </c>
    </row>
    <row r="13" spans="1:18" x14ac:dyDescent="0.25">
      <c r="A13" s="20" t="s">
        <v>4</v>
      </c>
      <c r="B13" s="14" t="s">
        <v>31</v>
      </c>
      <c r="C13" s="14" t="s">
        <v>31</v>
      </c>
      <c r="D13" s="14" t="s">
        <v>31</v>
      </c>
      <c r="E13" s="14" t="s">
        <v>31</v>
      </c>
      <c r="F13" s="14" t="s">
        <v>31</v>
      </c>
      <c r="G13" s="14" t="s">
        <v>31</v>
      </c>
    </row>
    <row r="14" spans="1:18" x14ac:dyDescent="0.25">
      <c r="A14" s="20" t="s">
        <v>5</v>
      </c>
      <c r="B14" s="14" t="s">
        <v>31</v>
      </c>
      <c r="C14" s="14" t="s">
        <v>31</v>
      </c>
      <c r="D14" s="14" t="s">
        <v>31</v>
      </c>
      <c r="E14" s="14" t="s">
        <v>31</v>
      </c>
      <c r="F14" s="14" t="s">
        <v>31</v>
      </c>
      <c r="G14" s="14" t="s">
        <v>31</v>
      </c>
    </row>
    <row r="15" spans="1:18" x14ac:dyDescent="0.25">
      <c r="A15" s="20" t="s">
        <v>6</v>
      </c>
      <c r="B15" s="14" t="s">
        <v>31</v>
      </c>
      <c r="C15" s="14" t="s">
        <v>31</v>
      </c>
      <c r="D15" s="14" t="s">
        <v>31</v>
      </c>
      <c r="E15" s="14" t="s">
        <v>31</v>
      </c>
      <c r="F15" s="14" t="s">
        <v>31</v>
      </c>
      <c r="G15" s="14" t="s">
        <v>31</v>
      </c>
    </row>
    <row r="16" spans="1:18" x14ac:dyDescent="0.25">
      <c r="A16" s="20" t="s">
        <v>7</v>
      </c>
      <c r="B16" s="14" t="s">
        <v>31</v>
      </c>
      <c r="C16" s="14" t="s">
        <v>31</v>
      </c>
      <c r="D16" s="14" t="s">
        <v>31</v>
      </c>
      <c r="E16" s="14" t="s">
        <v>31</v>
      </c>
      <c r="F16" s="14" t="s">
        <v>31</v>
      </c>
      <c r="G16" s="14" t="s">
        <v>31</v>
      </c>
    </row>
    <row r="17" spans="1:13" x14ac:dyDescent="0.25">
      <c r="A17" s="20" t="s">
        <v>8</v>
      </c>
      <c r="B17" s="14" t="s">
        <v>31</v>
      </c>
      <c r="C17" s="14" t="s">
        <v>31</v>
      </c>
      <c r="D17" s="14" t="s">
        <v>31</v>
      </c>
      <c r="E17" s="14" t="s">
        <v>31</v>
      </c>
      <c r="F17" s="14" t="s">
        <v>31</v>
      </c>
      <c r="G17" s="14" t="s">
        <v>31</v>
      </c>
    </row>
    <row r="18" spans="1:13" x14ac:dyDescent="0.25">
      <c r="A18" s="20" t="s">
        <v>9</v>
      </c>
      <c r="B18" s="14" t="s">
        <v>31</v>
      </c>
      <c r="C18" s="14" t="s">
        <v>31</v>
      </c>
      <c r="D18" s="14" t="s">
        <v>31</v>
      </c>
      <c r="E18" s="14" t="s">
        <v>31</v>
      </c>
      <c r="F18" s="14" t="s">
        <v>31</v>
      </c>
      <c r="G18" s="14" t="s">
        <v>31</v>
      </c>
    </row>
    <row r="19" spans="1:13" x14ac:dyDescent="0.25">
      <c r="A19" s="20" t="s">
        <v>10</v>
      </c>
      <c r="B19" s="14" t="s">
        <v>31</v>
      </c>
      <c r="C19" s="14" t="s">
        <v>31</v>
      </c>
      <c r="D19" s="14" t="s">
        <v>31</v>
      </c>
      <c r="E19" s="14" t="s">
        <v>31</v>
      </c>
      <c r="F19" s="14" t="s">
        <v>31</v>
      </c>
      <c r="G19" s="14" t="s">
        <v>31</v>
      </c>
    </row>
    <row r="20" spans="1:13" x14ac:dyDescent="0.25">
      <c r="A20" s="20" t="s">
        <v>11</v>
      </c>
      <c r="B20" s="14" t="s">
        <v>31</v>
      </c>
      <c r="C20" s="14" t="s">
        <v>31</v>
      </c>
      <c r="D20" s="14" t="s">
        <v>31</v>
      </c>
      <c r="E20" s="14" t="s">
        <v>31</v>
      </c>
      <c r="F20" s="14" t="s">
        <v>31</v>
      </c>
      <c r="G20" s="14" t="s">
        <v>31</v>
      </c>
    </row>
    <row r="21" spans="1:13" x14ac:dyDescent="0.25">
      <c r="A21" s="21"/>
      <c r="B21" s="21"/>
      <c r="C21" s="21"/>
      <c r="D21" s="21"/>
      <c r="E21" s="21"/>
      <c r="F21" s="21"/>
      <c r="G21" s="21"/>
    </row>
    <row r="22" spans="1:13" ht="15.75" x14ac:dyDescent="0.25">
      <c r="A22" s="11" t="s">
        <v>57</v>
      </c>
      <c r="B22" s="90" t="s">
        <v>79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A23" s="12"/>
      <c r="B23" s="13" t="s">
        <v>17</v>
      </c>
      <c r="C23" s="13" t="s">
        <v>12</v>
      </c>
      <c r="D23" s="13" t="s">
        <v>18</v>
      </c>
      <c r="E23" s="13"/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16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72" t="s">
        <v>165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>12*D9/2</f>
        <v>192</v>
      </c>
      <c r="D25" s="15">
        <f>2*D9/2</f>
        <v>32</v>
      </c>
      <c r="E25" s="15">
        <f>2*D9/2</f>
        <v>32</v>
      </c>
      <c r="F25" s="15">
        <f>1*D9</f>
        <v>32</v>
      </c>
      <c r="G25" s="14">
        <f>$F$4*$D$4*$D$5*D9</f>
        <v>28672</v>
      </c>
      <c r="H25" s="14">
        <f>$F$5*$D$4*$D$5*D9</f>
        <v>24576</v>
      </c>
      <c r="I25" s="15">
        <f>1*G9</f>
        <v>32</v>
      </c>
      <c r="J25" s="14">
        <f>$M$4*$K$4*$K$5*G9</f>
        <v>3072</v>
      </c>
      <c r="K25" s="14">
        <f>$M$5*$K$4*$K$5*G9</f>
        <v>4096</v>
      </c>
      <c r="L25" s="33">
        <f>SUM(B25:G25)+2*SUM(I25:J25)</f>
        <v>35169</v>
      </c>
      <c r="M25" s="33">
        <f>SUM(H25,K25*2)</f>
        <v>32768</v>
      </c>
    </row>
    <row r="26" spans="1:13" x14ac:dyDescent="0.25">
      <c r="A26" s="20" t="s">
        <v>1</v>
      </c>
      <c r="B26" s="14">
        <v>1</v>
      </c>
      <c r="C26" s="15">
        <f>12*D10/2</f>
        <v>96</v>
      </c>
      <c r="D26" s="15">
        <f>2*D10/2</f>
        <v>16</v>
      </c>
      <c r="E26" s="15">
        <f>2*D10/2</f>
        <v>16</v>
      </c>
      <c r="F26" s="15">
        <f>1*D10</f>
        <v>16</v>
      </c>
      <c r="G26" s="14">
        <f>$F$4*$D$4*$D$5*D10</f>
        <v>14336</v>
      </c>
      <c r="H26" s="14">
        <f>$F$5*$D$4*$D$5*D10</f>
        <v>12288</v>
      </c>
      <c r="I26" s="15">
        <f>1*G10</f>
        <v>16</v>
      </c>
      <c r="J26" s="14">
        <f>$M$4*$K$4*$K$5*G10</f>
        <v>1536</v>
      </c>
      <c r="K26" s="14">
        <f>$M$5*$K$4*$K$5*G10</f>
        <v>2048</v>
      </c>
      <c r="L26" s="33">
        <f t="shared" ref="L26:L27" si="3">SUM(B26:G26)+2*SUM(I26:J26)</f>
        <v>17585</v>
      </c>
      <c r="M26" s="33">
        <f t="shared" ref="M26:M27" si="4">SUM(H26,K26*2)</f>
        <v>16384</v>
      </c>
    </row>
    <row r="27" spans="1:13" x14ac:dyDescent="0.25">
      <c r="A27" s="20" t="s">
        <v>2</v>
      </c>
      <c r="B27" s="14">
        <v>1</v>
      </c>
      <c r="C27" s="15">
        <f>12*D11/2</f>
        <v>96</v>
      </c>
      <c r="D27" s="15">
        <f>2*D11/2</f>
        <v>16</v>
      </c>
      <c r="E27" s="15">
        <f>2*D11/2</f>
        <v>16</v>
      </c>
      <c r="F27" s="15">
        <f>1*D11</f>
        <v>16</v>
      </c>
      <c r="G27" s="14">
        <f>$F$4*$D$4*$D$5*D11</f>
        <v>14336</v>
      </c>
      <c r="H27" s="14">
        <f>$F$5*$D$4*$D$5*D11</f>
        <v>12288</v>
      </c>
      <c r="I27" s="15">
        <f>1*G11</f>
        <v>16</v>
      </c>
      <c r="J27" s="14">
        <f>$M$4*$K$4*$K$5*G11</f>
        <v>1536</v>
      </c>
      <c r="K27" s="14">
        <f>$M$5*$K$4*$K$5*G11</f>
        <v>2048</v>
      </c>
      <c r="L27" s="33">
        <f t="shared" si="3"/>
        <v>17585</v>
      </c>
      <c r="M27" s="33">
        <f t="shared" si="4"/>
        <v>16384</v>
      </c>
    </row>
    <row r="28" spans="1:13" x14ac:dyDescent="0.25">
      <c r="A28" s="20" t="s">
        <v>3</v>
      </c>
      <c r="B28" s="14" t="s">
        <v>31</v>
      </c>
      <c r="C28" s="14" t="s">
        <v>31</v>
      </c>
      <c r="D28" s="14" t="s">
        <v>31</v>
      </c>
      <c r="E28" s="14" t="s">
        <v>31</v>
      </c>
      <c r="F28" s="14" t="s">
        <v>31</v>
      </c>
      <c r="G28" s="14" t="s">
        <v>31</v>
      </c>
      <c r="H28" s="14" t="s">
        <v>31</v>
      </c>
      <c r="I28" s="14" t="s">
        <v>31</v>
      </c>
      <c r="J28" s="14" t="s">
        <v>31</v>
      </c>
      <c r="K28" s="14" t="s">
        <v>31</v>
      </c>
      <c r="L28" s="33" t="s">
        <v>96</v>
      </c>
      <c r="M28" s="33" t="s">
        <v>96</v>
      </c>
    </row>
    <row r="29" spans="1:13" x14ac:dyDescent="0.25">
      <c r="A29" s="20" t="s">
        <v>4</v>
      </c>
      <c r="B29" s="14" t="s">
        <v>31</v>
      </c>
      <c r="C29" s="14" t="s">
        <v>31</v>
      </c>
      <c r="D29" s="14" t="s">
        <v>31</v>
      </c>
      <c r="E29" s="14" t="s">
        <v>31</v>
      </c>
      <c r="F29" s="14" t="s">
        <v>31</v>
      </c>
      <c r="G29" s="14" t="s">
        <v>31</v>
      </c>
      <c r="H29" s="14" t="s">
        <v>31</v>
      </c>
      <c r="I29" s="14" t="s">
        <v>31</v>
      </c>
      <c r="J29" s="14" t="s">
        <v>31</v>
      </c>
      <c r="K29" s="14" t="s">
        <v>31</v>
      </c>
      <c r="L29" s="33" t="s">
        <v>96</v>
      </c>
      <c r="M29" s="33" t="s">
        <v>96</v>
      </c>
    </row>
    <row r="30" spans="1:13" x14ac:dyDescent="0.25">
      <c r="A30" s="20" t="s">
        <v>5</v>
      </c>
      <c r="B30" s="14" t="s">
        <v>31</v>
      </c>
      <c r="C30" s="14" t="s">
        <v>31</v>
      </c>
      <c r="D30" s="14" t="s">
        <v>31</v>
      </c>
      <c r="E30" s="14" t="s">
        <v>31</v>
      </c>
      <c r="F30" s="14" t="s">
        <v>31</v>
      </c>
      <c r="G30" s="14" t="s">
        <v>31</v>
      </c>
      <c r="H30" s="14" t="s">
        <v>31</v>
      </c>
      <c r="I30" s="14" t="s">
        <v>31</v>
      </c>
      <c r="J30" s="14" t="s">
        <v>31</v>
      </c>
      <c r="K30" s="14" t="s">
        <v>31</v>
      </c>
      <c r="L30" s="33" t="s">
        <v>96</v>
      </c>
      <c r="M30" s="33" t="s">
        <v>96</v>
      </c>
    </row>
    <row r="31" spans="1:13" x14ac:dyDescent="0.25">
      <c r="A31" s="20" t="s">
        <v>6</v>
      </c>
      <c r="B31" s="14" t="s">
        <v>31</v>
      </c>
      <c r="C31" s="14" t="s">
        <v>31</v>
      </c>
      <c r="D31" s="14" t="s">
        <v>31</v>
      </c>
      <c r="E31" s="14" t="s">
        <v>31</v>
      </c>
      <c r="F31" s="14" t="s">
        <v>31</v>
      </c>
      <c r="G31" s="14" t="s">
        <v>31</v>
      </c>
      <c r="H31" s="14" t="s">
        <v>31</v>
      </c>
      <c r="I31" s="14" t="s">
        <v>31</v>
      </c>
      <c r="J31" s="14" t="s">
        <v>31</v>
      </c>
      <c r="K31" s="14" t="s">
        <v>31</v>
      </c>
      <c r="L31" s="33" t="s">
        <v>96</v>
      </c>
      <c r="M31" s="33" t="s">
        <v>96</v>
      </c>
    </row>
    <row r="32" spans="1:13" x14ac:dyDescent="0.25">
      <c r="A32" s="20" t="s">
        <v>7</v>
      </c>
      <c r="B32" s="14" t="s">
        <v>31</v>
      </c>
      <c r="C32" s="14" t="s">
        <v>31</v>
      </c>
      <c r="D32" s="14" t="s">
        <v>31</v>
      </c>
      <c r="E32" s="14" t="s">
        <v>31</v>
      </c>
      <c r="F32" s="14" t="s">
        <v>31</v>
      </c>
      <c r="G32" s="14" t="s">
        <v>31</v>
      </c>
      <c r="H32" s="14" t="s">
        <v>31</v>
      </c>
      <c r="I32" s="14" t="s">
        <v>31</v>
      </c>
      <c r="J32" s="14" t="s">
        <v>31</v>
      </c>
      <c r="K32" s="14" t="s">
        <v>31</v>
      </c>
      <c r="L32" s="33" t="s">
        <v>96</v>
      </c>
      <c r="M32" s="33" t="s">
        <v>96</v>
      </c>
    </row>
    <row r="33" spans="1:13" x14ac:dyDescent="0.25">
      <c r="A33" s="20" t="s">
        <v>8</v>
      </c>
      <c r="B33" s="14" t="s">
        <v>31</v>
      </c>
      <c r="C33" s="14" t="s">
        <v>31</v>
      </c>
      <c r="D33" s="14" t="s">
        <v>31</v>
      </c>
      <c r="E33" s="14" t="s">
        <v>31</v>
      </c>
      <c r="F33" s="14" t="s">
        <v>31</v>
      </c>
      <c r="G33" s="14" t="s">
        <v>31</v>
      </c>
      <c r="H33" s="14" t="s">
        <v>31</v>
      </c>
      <c r="I33" s="14" t="s">
        <v>31</v>
      </c>
      <c r="J33" s="14" t="s">
        <v>31</v>
      </c>
      <c r="K33" s="14" t="s">
        <v>31</v>
      </c>
      <c r="L33" s="33" t="s">
        <v>96</v>
      </c>
      <c r="M33" s="33" t="s">
        <v>96</v>
      </c>
    </row>
    <row r="34" spans="1:13" x14ac:dyDescent="0.25">
      <c r="A34" s="20" t="s">
        <v>9</v>
      </c>
      <c r="B34" s="14" t="s">
        <v>31</v>
      </c>
      <c r="C34" s="14" t="s">
        <v>31</v>
      </c>
      <c r="D34" s="14" t="s">
        <v>31</v>
      </c>
      <c r="E34" s="14" t="s">
        <v>31</v>
      </c>
      <c r="F34" s="14" t="s">
        <v>31</v>
      </c>
      <c r="G34" s="14" t="s">
        <v>31</v>
      </c>
      <c r="H34" s="14" t="s">
        <v>31</v>
      </c>
      <c r="I34" s="14" t="s">
        <v>31</v>
      </c>
      <c r="J34" s="14" t="s">
        <v>31</v>
      </c>
      <c r="K34" s="14" t="s">
        <v>31</v>
      </c>
      <c r="L34" s="33" t="s">
        <v>96</v>
      </c>
      <c r="M34" s="33" t="s">
        <v>96</v>
      </c>
    </row>
    <row r="35" spans="1:13" x14ac:dyDescent="0.25">
      <c r="A35" s="20" t="s">
        <v>10</v>
      </c>
      <c r="B35" s="14" t="s">
        <v>31</v>
      </c>
      <c r="C35" s="14" t="s">
        <v>31</v>
      </c>
      <c r="D35" s="14" t="s">
        <v>31</v>
      </c>
      <c r="E35" s="14" t="s">
        <v>31</v>
      </c>
      <c r="F35" s="14" t="s">
        <v>31</v>
      </c>
      <c r="G35" s="14" t="s">
        <v>31</v>
      </c>
      <c r="H35" s="14" t="s">
        <v>31</v>
      </c>
      <c r="I35" s="14" t="s">
        <v>31</v>
      </c>
      <c r="J35" s="14" t="s">
        <v>31</v>
      </c>
      <c r="K35" s="14" t="s">
        <v>31</v>
      </c>
      <c r="L35" s="33" t="s">
        <v>96</v>
      </c>
      <c r="M35" s="33" t="s">
        <v>96</v>
      </c>
    </row>
    <row r="36" spans="1:13" x14ac:dyDescent="0.25">
      <c r="A36" s="20" t="s">
        <v>11</v>
      </c>
      <c r="B36" s="14" t="s">
        <v>31</v>
      </c>
      <c r="C36" s="14" t="s">
        <v>31</v>
      </c>
      <c r="D36" s="14" t="s">
        <v>31</v>
      </c>
      <c r="E36" s="14" t="s">
        <v>31</v>
      </c>
      <c r="F36" s="14" t="s">
        <v>31</v>
      </c>
      <c r="G36" s="14" t="s">
        <v>31</v>
      </c>
      <c r="H36" s="14" t="s">
        <v>31</v>
      </c>
      <c r="I36" s="14" t="s">
        <v>31</v>
      </c>
      <c r="J36" s="14" t="s">
        <v>31</v>
      </c>
      <c r="K36" s="14" t="s">
        <v>31</v>
      </c>
      <c r="L36" s="33" t="s">
        <v>31</v>
      </c>
      <c r="M36" s="33" t="s">
        <v>31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22</v>
      </c>
      <c r="E39" s="13" t="s">
        <v>23</v>
      </c>
      <c r="F39" s="13" t="s">
        <v>27</v>
      </c>
      <c r="G39" s="16" t="s">
        <v>13</v>
      </c>
    </row>
    <row r="40" spans="1:13" x14ac:dyDescent="0.25">
      <c r="A40" s="20" t="s">
        <v>0</v>
      </c>
      <c r="B40" s="14">
        <f>B9*C9*$P$5</f>
        <v>32768</v>
      </c>
      <c r="C40" s="15">
        <f>4*$P$5</f>
        <v>32</v>
      </c>
      <c r="D40" s="15">
        <f>2*$P$4</f>
        <v>24</v>
      </c>
      <c r="E40" s="15">
        <f>($B$4+$D$4+$B$5)*$D$5*$R$4</f>
        <v>1472</v>
      </c>
      <c r="F40" s="14">
        <f>B9*C9*$R$4</f>
        <v>32768</v>
      </c>
      <c r="G40" s="33">
        <f>SUM(B40:F40)</f>
        <v>67064</v>
      </c>
    </row>
    <row r="41" spans="1:13" x14ac:dyDescent="0.25">
      <c r="A41" s="20" t="s">
        <v>1</v>
      </c>
      <c r="B41" s="14">
        <f>B10*C10*$P$5</f>
        <v>16384</v>
      </c>
      <c r="C41" s="15">
        <f t="shared" ref="C41:C42" si="5">4*$P$5</f>
        <v>32</v>
      </c>
      <c r="D41" s="15">
        <f t="shared" ref="D41:D42" si="6">2*$P$4</f>
        <v>24</v>
      </c>
      <c r="E41" s="15">
        <f>($B$4+$D$4+$B$5)*$D$5*$R$4</f>
        <v>1472</v>
      </c>
      <c r="F41" s="14">
        <f>B10*C10*$R$4</f>
        <v>16384</v>
      </c>
      <c r="G41" s="33">
        <f t="shared" ref="G41:G42" si="7">SUM(B41:F41)</f>
        <v>34296</v>
      </c>
    </row>
    <row r="42" spans="1:13" x14ac:dyDescent="0.25">
      <c r="A42" s="20" t="s">
        <v>2</v>
      </c>
      <c r="B42" s="14">
        <f>B11*C11*$P$5</f>
        <v>16384</v>
      </c>
      <c r="C42" s="15">
        <f t="shared" si="5"/>
        <v>32</v>
      </c>
      <c r="D42" s="15">
        <f t="shared" si="6"/>
        <v>24</v>
      </c>
      <c r="E42" s="15">
        <f>($B$4+$D$4+$B$5)*$D$5*$R$4</f>
        <v>1472</v>
      </c>
      <c r="F42" s="14">
        <f>B11*C11*$R$4</f>
        <v>16384</v>
      </c>
      <c r="G42" s="33">
        <f t="shared" si="7"/>
        <v>34296</v>
      </c>
    </row>
    <row r="43" spans="1:13" x14ac:dyDescent="0.25">
      <c r="A43" s="20" t="s">
        <v>3</v>
      </c>
      <c r="B43" s="14" t="s">
        <v>31</v>
      </c>
      <c r="C43" s="14" t="s">
        <v>31</v>
      </c>
      <c r="D43" s="14" t="s">
        <v>31</v>
      </c>
      <c r="E43" s="14" t="s">
        <v>31</v>
      </c>
      <c r="F43" s="14" t="s">
        <v>31</v>
      </c>
      <c r="G43" s="33" t="s">
        <v>96</v>
      </c>
    </row>
    <row r="44" spans="1:13" x14ac:dyDescent="0.25">
      <c r="A44" s="20" t="s">
        <v>4</v>
      </c>
      <c r="B44" s="14" t="s">
        <v>31</v>
      </c>
      <c r="C44" s="14" t="s">
        <v>31</v>
      </c>
      <c r="D44" s="14" t="s">
        <v>31</v>
      </c>
      <c r="E44" s="14" t="s">
        <v>31</v>
      </c>
      <c r="F44" s="14" t="s">
        <v>31</v>
      </c>
      <c r="G44" s="33" t="s">
        <v>96</v>
      </c>
    </row>
    <row r="45" spans="1:13" x14ac:dyDescent="0.25">
      <c r="A45" s="20" t="s">
        <v>5</v>
      </c>
      <c r="B45" s="14" t="s">
        <v>31</v>
      </c>
      <c r="C45" s="14" t="s">
        <v>31</v>
      </c>
      <c r="D45" s="14" t="s">
        <v>31</v>
      </c>
      <c r="E45" s="14" t="s">
        <v>31</v>
      </c>
      <c r="F45" s="14" t="s">
        <v>31</v>
      </c>
      <c r="G45" s="33" t="s">
        <v>96</v>
      </c>
    </row>
    <row r="46" spans="1:13" x14ac:dyDescent="0.25">
      <c r="A46" s="20" t="s">
        <v>6</v>
      </c>
      <c r="B46" s="14" t="s">
        <v>31</v>
      </c>
      <c r="C46" s="14" t="s">
        <v>31</v>
      </c>
      <c r="D46" s="14" t="s">
        <v>31</v>
      </c>
      <c r="E46" s="14" t="s">
        <v>31</v>
      </c>
      <c r="F46" s="14" t="s">
        <v>31</v>
      </c>
      <c r="G46" s="33" t="s">
        <v>96</v>
      </c>
    </row>
    <row r="47" spans="1:13" x14ac:dyDescent="0.25">
      <c r="A47" s="20" t="s">
        <v>7</v>
      </c>
      <c r="B47" s="14" t="s">
        <v>31</v>
      </c>
      <c r="C47" s="14" t="s">
        <v>31</v>
      </c>
      <c r="D47" s="14" t="s">
        <v>31</v>
      </c>
      <c r="E47" s="14" t="s">
        <v>31</v>
      </c>
      <c r="F47" s="14" t="s">
        <v>31</v>
      </c>
      <c r="G47" s="33" t="s">
        <v>96</v>
      </c>
    </row>
    <row r="48" spans="1:13" x14ac:dyDescent="0.25">
      <c r="A48" s="20" t="s">
        <v>8</v>
      </c>
      <c r="B48" s="14" t="s">
        <v>31</v>
      </c>
      <c r="C48" s="14" t="s">
        <v>31</v>
      </c>
      <c r="D48" s="14" t="s">
        <v>31</v>
      </c>
      <c r="E48" s="14" t="s">
        <v>31</v>
      </c>
      <c r="F48" s="14" t="s">
        <v>31</v>
      </c>
      <c r="G48" s="33" t="s">
        <v>96</v>
      </c>
    </row>
    <row r="49" spans="1:7" x14ac:dyDescent="0.25">
      <c r="A49" s="20" t="s">
        <v>9</v>
      </c>
      <c r="B49" s="14" t="s">
        <v>31</v>
      </c>
      <c r="C49" s="14" t="s">
        <v>31</v>
      </c>
      <c r="D49" s="14" t="s">
        <v>31</v>
      </c>
      <c r="E49" s="14" t="s">
        <v>31</v>
      </c>
      <c r="F49" s="14" t="s">
        <v>31</v>
      </c>
      <c r="G49" s="33" t="s">
        <v>96</v>
      </c>
    </row>
    <row r="50" spans="1:7" x14ac:dyDescent="0.25">
      <c r="A50" s="20" t="s">
        <v>10</v>
      </c>
      <c r="B50" s="14" t="s">
        <v>31</v>
      </c>
      <c r="C50" s="14" t="s">
        <v>31</v>
      </c>
      <c r="D50" s="14" t="s">
        <v>31</v>
      </c>
      <c r="E50" s="14" t="s">
        <v>31</v>
      </c>
      <c r="F50" s="14" t="s">
        <v>31</v>
      </c>
      <c r="G50" s="33" t="s">
        <v>96</v>
      </c>
    </row>
    <row r="51" spans="1:7" x14ac:dyDescent="0.25">
      <c r="A51" s="20" t="s">
        <v>11</v>
      </c>
      <c r="B51" s="14" t="s">
        <v>31</v>
      </c>
      <c r="C51" s="14" t="s">
        <v>31</v>
      </c>
      <c r="D51" s="14" t="s">
        <v>31</v>
      </c>
      <c r="E51" s="14" t="s">
        <v>31</v>
      </c>
      <c r="F51" s="14" t="s">
        <v>31</v>
      </c>
      <c r="G51" s="33" t="s">
        <v>31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13" t="s">
        <v>13</v>
      </c>
    </row>
    <row r="55" spans="1:7" x14ac:dyDescent="0.25">
      <c r="A55" s="20" t="s">
        <v>0</v>
      </c>
      <c r="B55" s="15">
        <f>B9*C9*$R$4</f>
        <v>32768</v>
      </c>
      <c r="C55" s="15">
        <f>($B$4+$D$4+$B$5)*$D$5*$R$4*D9</f>
        <v>47104</v>
      </c>
      <c r="D55" s="15">
        <f>B9*C9*$R$4</f>
        <v>32768</v>
      </c>
      <c r="E55" s="15">
        <f>($I$4+$K$4+$I$5)*$K$5*$R$4*G9</f>
        <v>11264</v>
      </c>
      <c r="F55" s="15">
        <f>E9*F9*$R$4</f>
        <v>8192</v>
      </c>
      <c r="G55" s="33">
        <f>SUM(B55:D55)+2*SUM(E55:F55)</f>
        <v>151552</v>
      </c>
    </row>
    <row r="56" spans="1:7" x14ac:dyDescent="0.25">
      <c r="A56" s="20" t="s">
        <v>1</v>
      </c>
      <c r="B56" s="15">
        <f>B10*C10*$R$4</f>
        <v>16384</v>
      </c>
      <c r="C56" s="15">
        <f>($B$4+$D$4+$B$5)*$D$5*$R$4*D10</f>
        <v>23552</v>
      </c>
      <c r="D56" s="15">
        <f>B10*C10*$R$4</f>
        <v>16384</v>
      </c>
      <c r="E56" s="15">
        <f>($I$4+$K$4+$I$5)*$K$5*$R$4*G10</f>
        <v>5632</v>
      </c>
      <c r="F56" s="15">
        <f>E10*F10*$R$4</f>
        <v>4096</v>
      </c>
      <c r="G56" s="33">
        <f t="shared" ref="G56:G57" si="8">SUM(B56:D56)+2*SUM(E56:F56)</f>
        <v>75776</v>
      </c>
    </row>
    <row r="57" spans="1:7" x14ac:dyDescent="0.25">
      <c r="A57" s="20" t="s">
        <v>2</v>
      </c>
      <c r="B57" s="15">
        <f>B11*C11*$R$4</f>
        <v>16384</v>
      </c>
      <c r="C57" s="15">
        <f>($B$4+$D$4+$B$5)*$D$5*$R$4*D11</f>
        <v>23552</v>
      </c>
      <c r="D57" s="15">
        <f>B11*C11*$R$4</f>
        <v>16384</v>
      </c>
      <c r="E57" s="15">
        <f>($I$4+$K$4+$I$5)*$K$5*$R$4*G11</f>
        <v>5632</v>
      </c>
      <c r="F57" s="15">
        <f>E11*F11*$R$4</f>
        <v>4096</v>
      </c>
      <c r="G57" s="33">
        <f t="shared" si="8"/>
        <v>75776</v>
      </c>
    </row>
    <row r="58" spans="1:7" x14ac:dyDescent="0.25">
      <c r="A58" s="20" t="s">
        <v>3</v>
      </c>
      <c r="B58" s="14" t="s">
        <v>31</v>
      </c>
      <c r="C58" s="14" t="s">
        <v>31</v>
      </c>
      <c r="D58" s="14" t="s">
        <v>31</v>
      </c>
      <c r="E58" s="14" t="s">
        <v>31</v>
      </c>
      <c r="F58" s="14" t="s">
        <v>31</v>
      </c>
      <c r="G58" s="33" t="s">
        <v>96</v>
      </c>
    </row>
    <row r="59" spans="1:7" x14ac:dyDescent="0.25">
      <c r="A59" s="20" t="s">
        <v>4</v>
      </c>
      <c r="B59" s="14" t="s">
        <v>31</v>
      </c>
      <c r="C59" s="14" t="s">
        <v>31</v>
      </c>
      <c r="D59" s="14" t="s">
        <v>31</v>
      </c>
      <c r="E59" s="14" t="s">
        <v>31</v>
      </c>
      <c r="F59" s="14" t="s">
        <v>31</v>
      </c>
      <c r="G59" s="33" t="s">
        <v>96</v>
      </c>
    </row>
    <row r="60" spans="1:7" x14ac:dyDescent="0.25">
      <c r="A60" s="20" t="s">
        <v>5</v>
      </c>
      <c r="B60" s="14" t="s">
        <v>31</v>
      </c>
      <c r="C60" s="14" t="s">
        <v>31</v>
      </c>
      <c r="D60" s="14" t="s">
        <v>31</v>
      </c>
      <c r="E60" s="14" t="s">
        <v>31</v>
      </c>
      <c r="F60" s="14" t="s">
        <v>31</v>
      </c>
      <c r="G60" s="33" t="s">
        <v>96</v>
      </c>
    </row>
    <row r="61" spans="1:7" x14ac:dyDescent="0.25">
      <c r="A61" s="20" t="s">
        <v>6</v>
      </c>
      <c r="B61" s="14" t="s">
        <v>31</v>
      </c>
      <c r="C61" s="14" t="s">
        <v>31</v>
      </c>
      <c r="D61" s="14" t="s">
        <v>31</v>
      </c>
      <c r="E61" s="14" t="s">
        <v>31</v>
      </c>
      <c r="F61" s="14" t="s">
        <v>31</v>
      </c>
      <c r="G61" s="33" t="s">
        <v>96</v>
      </c>
    </row>
    <row r="62" spans="1:7" x14ac:dyDescent="0.25">
      <c r="A62" s="20" t="s">
        <v>7</v>
      </c>
      <c r="B62" s="14" t="s">
        <v>31</v>
      </c>
      <c r="C62" s="14" t="s">
        <v>31</v>
      </c>
      <c r="D62" s="14" t="s">
        <v>31</v>
      </c>
      <c r="E62" s="14" t="s">
        <v>31</v>
      </c>
      <c r="F62" s="14" t="s">
        <v>31</v>
      </c>
      <c r="G62" s="33" t="s">
        <v>96</v>
      </c>
    </row>
    <row r="63" spans="1:7" x14ac:dyDescent="0.25">
      <c r="A63" s="20" t="s">
        <v>8</v>
      </c>
      <c r="B63" s="14" t="s">
        <v>31</v>
      </c>
      <c r="C63" s="14" t="s">
        <v>31</v>
      </c>
      <c r="D63" s="14" t="s">
        <v>31</v>
      </c>
      <c r="E63" s="14" t="s">
        <v>31</v>
      </c>
      <c r="F63" s="14" t="s">
        <v>31</v>
      </c>
      <c r="G63" s="33" t="s">
        <v>96</v>
      </c>
    </row>
    <row r="64" spans="1:7" x14ac:dyDescent="0.25">
      <c r="A64" s="20" t="s">
        <v>9</v>
      </c>
      <c r="B64" s="14" t="s">
        <v>31</v>
      </c>
      <c r="C64" s="14" t="s">
        <v>31</v>
      </c>
      <c r="D64" s="14" t="s">
        <v>31</v>
      </c>
      <c r="E64" s="14" t="s">
        <v>31</v>
      </c>
      <c r="F64" s="14" t="s">
        <v>31</v>
      </c>
      <c r="G64" s="33" t="s">
        <v>96</v>
      </c>
    </row>
    <row r="65" spans="1:7" x14ac:dyDescent="0.25">
      <c r="A65" s="20" t="s">
        <v>10</v>
      </c>
      <c r="B65" s="14" t="s">
        <v>31</v>
      </c>
      <c r="C65" s="14" t="s">
        <v>31</v>
      </c>
      <c r="D65" s="14" t="s">
        <v>31</v>
      </c>
      <c r="E65" s="14" t="s">
        <v>31</v>
      </c>
      <c r="F65" s="14" t="s">
        <v>31</v>
      </c>
      <c r="G65" s="33" t="s">
        <v>96</v>
      </c>
    </row>
    <row r="66" spans="1:7" x14ac:dyDescent="0.25">
      <c r="A66" s="20" t="s">
        <v>11</v>
      </c>
      <c r="B66" s="14" t="s">
        <v>31</v>
      </c>
      <c r="C66" s="14" t="s">
        <v>31</v>
      </c>
      <c r="D66" s="14" t="s">
        <v>31</v>
      </c>
      <c r="E66" s="14" t="s">
        <v>31</v>
      </c>
      <c r="F66" s="14" t="s">
        <v>31</v>
      </c>
      <c r="G66" s="33" t="s">
        <v>31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32</v>
      </c>
      <c r="D70" s="80">
        <f>I25</f>
        <v>32</v>
      </c>
      <c r="E70" s="33">
        <f>SUM(B70:C70)+2*SUM(D70)</f>
        <v>97</v>
      </c>
    </row>
    <row r="71" spans="1:7" x14ac:dyDescent="0.25">
      <c r="A71" s="20" t="s">
        <v>1</v>
      </c>
      <c r="B71" s="80">
        <f t="shared" ref="B71:B81" si="9">B26</f>
        <v>1</v>
      </c>
      <c r="C71" s="80">
        <f t="shared" ref="C71:C81" si="10">F26</f>
        <v>16</v>
      </c>
      <c r="D71" s="80">
        <f t="shared" ref="D71:D81" si="11">I26</f>
        <v>16</v>
      </c>
      <c r="E71" s="33">
        <f t="shared" ref="E71:E72" si="12">SUM(B71:C71)+2*SUM(D71)</f>
        <v>49</v>
      </c>
    </row>
    <row r="72" spans="1:7" x14ac:dyDescent="0.25">
      <c r="A72" s="20" t="s">
        <v>2</v>
      </c>
      <c r="B72" s="80">
        <f t="shared" si="9"/>
        <v>1</v>
      </c>
      <c r="C72" s="80">
        <f t="shared" si="10"/>
        <v>16</v>
      </c>
      <c r="D72" s="80">
        <f t="shared" si="11"/>
        <v>16</v>
      </c>
      <c r="E72" s="33">
        <f t="shared" si="12"/>
        <v>49</v>
      </c>
    </row>
    <row r="73" spans="1:7" x14ac:dyDescent="0.25">
      <c r="A73" s="20" t="s">
        <v>3</v>
      </c>
      <c r="B73" s="80" t="str">
        <f t="shared" si="9"/>
        <v>N/A</v>
      </c>
      <c r="C73" s="80" t="str">
        <f t="shared" si="10"/>
        <v>N/A</v>
      </c>
      <c r="D73" s="80" t="str">
        <f t="shared" si="11"/>
        <v>N/A</v>
      </c>
      <c r="E73" s="33" t="s">
        <v>172</v>
      </c>
    </row>
    <row r="74" spans="1:7" x14ac:dyDescent="0.25">
      <c r="A74" s="20" t="s">
        <v>4</v>
      </c>
      <c r="B74" s="80" t="str">
        <f t="shared" si="9"/>
        <v>N/A</v>
      </c>
      <c r="C74" s="80" t="str">
        <f t="shared" si="10"/>
        <v>N/A</v>
      </c>
      <c r="D74" s="80" t="str">
        <f t="shared" si="11"/>
        <v>N/A</v>
      </c>
      <c r="E74" s="33" t="s">
        <v>172</v>
      </c>
    </row>
    <row r="75" spans="1:7" x14ac:dyDescent="0.25">
      <c r="A75" s="20" t="s">
        <v>5</v>
      </c>
      <c r="B75" s="80" t="str">
        <f t="shared" si="9"/>
        <v>N/A</v>
      </c>
      <c r="C75" s="80" t="str">
        <f t="shared" si="10"/>
        <v>N/A</v>
      </c>
      <c r="D75" s="80" t="str">
        <f t="shared" si="11"/>
        <v>N/A</v>
      </c>
      <c r="E75" s="33" t="s">
        <v>172</v>
      </c>
    </row>
    <row r="76" spans="1:7" x14ac:dyDescent="0.25">
      <c r="A76" s="20" t="s">
        <v>6</v>
      </c>
      <c r="B76" s="80" t="str">
        <f t="shared" si="9"/>
        <v>N/A</v>
      </c>
      <c r="C76" s="80" t="str">
        <f t="shared" si="10"/>
        <v>N/A</v>
      </c>
      <c r="D76" s="80" t="str">
        <f t="shared" si="11"/>
        <v>N/A</v>
      </c>
      <c r="E76" s="33" t="s">
        <v>172</v>
      </c>
    </row>
    <row r="77" spans="1:7" x14ac:dyDescent="0.25">
      <c r="A77" s="20" t="s">
        <v>7</v>
      </c>
      <c r="B77" s="80" t="str">
        <f t="shared" si="9"/>
        <v>N/A</v>
      </c>
      <c r="C77" s="80" t="str">
        <f t="shared" si="10"/>
        <v>N/A</v>
      </c>
      <c r="D77" s="80" t="str">
        <f t="shared" si="11"/>
        <v>N/A</v>
      </c>
      <c r="E77" s="33" t="s">
        <v>172</v>
      </c>
    </row>
    <row r="78" spans="1:7" x14ac:dyDescent="0.25">
      <c r="A78" s="20" t="s">
        <v>8</v>
      </c>
      <c r="B78" s="80" t="str">
        <f t="shared" si="9"/>
        <v>N/A</v>
      </c>
      <c r="C78" s="80" t="str">
        <f t="shared" si="10"/>
        <v>N/A</v>
      </c>
      <c r="D78" s="80" t="str">
        <f t="shared" si="11"/>
        <v>N/A</v>
      </c>
      <c r="E78" s="33" t="s">
        <v>172</v>
      </c>
    </row>
    <row r="79" spans="1:7" x14ac:dyDescent="0.25">
      <c r="A79" s="20" t="s">
        <v>9</v>
      </c>
      <c r="B79" s="80" t="str">
        <f t="shared" si="9"/>
        <v>N/A</v>
      </c>
      <c r="C79" s="80" t="str">
        <f t="shared" si="10"/>
        <v>N/A</v>
      </c>
      <c r="D79" s="80" t="str">
        <f t="shared" si="11"/>
        <v>N/A</v>
      </c>
      <c r="E79" s="33" t="s">
        <v>172</v>
      </c>
    </row>
    <row r="80" spans="1:7" x14ac:dyDescent="0.25">
      <c r="A80" s="20" t="s">
        <v>10</v>
      </c>
      <c r="B80" s="80" t="str">
        <f t="shared" si="9"/>
        <v>N/A</v>
      </c>
      <c r="C80" s="80" t="str">
        <f t="shared" si="10"/>
        <v>N/A</v>
      </c>
      <c r="D80" s="80" t="str">
        <f t="shared" si="11"/>
        <v>N/A</v>
      </c>
      <c r="E80" s="33" t="s">
        <v>172</v>
      </c>
    </row>
    <row r="81" spans="1:5" x14ac:dyDescent="0.25">
      <c r="A81" s="20" t="s">
        <v>11</v>
      </c>
      <c r="B81" s="80" t="str">
        <f t="shared" si="9"/>
        <v>N/A</v>
      </c>
      <c r="C81" s="80" t="str">
        <f t="shared" si="10"/>
        <v>N/A</v>
      </c>
      <c r="D81" s="80" t="str">
        <f t="shared" si="11"/>
        <v>N/A</v>
      </c>
      <c r="E81" s="33" t="s">
        <v>172</v>
      </c>
    </row>
  </sheetData>
  <mergeCells count="11">
    <mergeCell ref="B68:C68"/>
    <mergeCell ref="O3:R3"/>
    <mergeCell ref="H3:M3"/>
    <mergeCell ref="A3:F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opLeftCell="A37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x14ac:dyDescent="0.25">
      <c r="A1" s="34" t="s">
        <v>157</v>
      </c>
      <c r="B1" s="35" t="s">
        <v>158</v>
      </c>
      <c r="C1" s="2"/>
      <c r="D1" s="2"/>
      <c r="E1" s="2"/>
      <c r="F1" s="2"/>
      <c r="G1" s="2"/>
      <c r="H1" s="2"/>
      <c r="I1" s="2"/>
      <c r="J1" s="2"/>
      <c r="K1" s="2"/>
    </row>
    <row r="2" spans="1:18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5" t="s">
        <v>149</v>
      </c>
      <c r="B3" s="96"/>
      <c r="C3" s="96"/>
      <c r="D3" s="96"/>
      <c r="E3" s="96"/>
      <c r="F3" s="97"/>
      <c r="H3" s="95" t="s">
        <v>150</v>
      </c>
      <c r="I3" s="96"/>
      <c r="J3" s="96"/>
      <c r="K3" s="96"/>
      <c r="L3" s="96"/>
      <c r="M3" s="97"/>
      <c r="O3" s="91" t="s">
        <v>148</v>
      </c>
      <c r="P3" s="91"/>
      <c r="Q3" s="91"/>
      <c r="R3" s="91"/>
    </row>
    <row r="4" spans="1:18" ht="39.950000000000003" customHeight="1" x14ac:dyDescent="0.25">
      <c r="A4" s="5" t="s">
        <v>34</v>
      </c>
      <c r="B4" s="5">
        <v>3</v>
      </c>
      <c r="C4" s="44" t="s">
        <v>60</v>
      </c>
      <c r="D4" s="44">
        <v>8</v>
      </c>
      <c r="E4" s="44" t="s">
        <v>90</v>
      </c>
      <c r="F4" s="14">
        <v>7</v>
      </c>
      <c r="G4" s="8"/>
      <c r="H4" s="5" t="s">
        <v>34</v>
      </c>
      <c r="I4" s="5">
        <v>1</v>
      </c>
      <c r="J4" s="44" t="s">
        <v>60</v>
      </c>
      <c r="K4" s="44">
        <f>$D$4/$R$5</f>
        <v>4</v>
      </c>
      <c r="L4" s="44" t="s">
        <v>90</v>
      </c>
      <c r="M4" s="14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37</v>
      </c>
      <c r="B5" s="5">
        <v>4</v>
      </c>
      <c r="C5" s="44" t="s">
        <v>61</v>
      </c>
      <c r="D5" s="44">
        <v>16</v>
      </c>
      <c r="E5" s="44" t="s">
        <v>91</v>
      </c>
      <c r="F5" s="14">
        <v>6</v>
      </c>
      <c r="G5" s="8"/>
      <c r="H5" s="5" t="s">
        <v>37</v>
      </c>
      <c r="I5" s="5">
        <v>2</v>
      </c>
      <c r="J5" s="44" t="s">
        <v>61</v>
      </c>
      <c r="K5" s="44">
        <f>$D$5/$R$5</f>
        <v>8</v>
      </c>
      <c r="L5" s="44" t="s">
        <v>91</v>
      </c>
      <c r="M5" s="14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30"/>
      <c r="B6" s="27"/>
      <c r="C6" s="68"/>
      <c r="D6" s="69"/>
      <c r="E6" s="68"/>
      <c r="F6" s="17"/>
      <c r="H6" s="30"/>
      <c r="I6" s="27"/>
      <c r="J6" s="68"/>
      <c r="K6" s="69"/>
      <c r="L6" s="68"/>
      <c r="M6" s="17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11" si="0">(B9/$D$4)*(C9/$D$5)</f>
        <v>32</v>
      </c>
      <c r="E9" s="14">
        <f t="shared" ref="E9:F11" si="1">B9/$R$5</f>
        <v>32</v>
      </c>
      <c r="F9" s="14">
        <f t="shared" si="1"/>
        <v>32</v>
      </c>
      <c r="G9" s="14">
        <f t="shared" ref="G9:G11" si="2">(E9/$K$4)*(F9/$K$5)</f>
        <v>32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16</v>
      </c>
      <c r="E10" s="14">
        <f t="shared" si="1"/>
        <v>32</v>
      </c>
      <c r="F10" s="14">
        <f t="shared" si="1"/>
        <v>16</v>
      </c>
      <c r="G10" s="14">
        <f t="shared" si="2"/>
        <v>16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16</v>
      </c>
      <c r="E11" s="14">
        <f t="shared" si="1"/>
        <v>16</v>
      </c>
      <c r="F11" s="14">
        <f t="shared" si="1"/>
        <v>32</v>
      </c>
      <c r="G11" s="14">
        <f t="shared" si="2"/>
        <v>16</v>
      </c>
    </row>
    <row r="12" spans="1:18" x14ac:dyDescent="0.25">
      <c r="A12" s="20" t="s">
        <v>3</v>
      </c>
      <c r="B12" s="14" t="s">
        <v>31</v>
      </c>
      <c r="C12" s="14" t="s">
        <v>31</v>
      </c>
      <c r="D12" s="14" t="s">
        <v>31</v>
      </c>
      <c r="E12" s="14" t="s">
        <v>31</v>
      </c>
      <c r="F12" s="14" t="s">
        <v>31</v>
      </c>
      <c r="G12" s="14" t="s">
        <v>31</v>
      </c>
    </row>
    <row r="13" spans="1:18" x14ac:dyDescent="0.25">
      <c r="A13" s="20" t="s">
        <v>4</v>
      </c>
      <c r="B13" s="14" t="s">
        <v>31</v>
      </c>
      <c r="C13" s="14" t="s">
        <v>31</v>
      </c>
      <c r="D13" s="14" t="s">
        <v>31</v>
      </c>
      <c r="E13" s="14" t="s">
        <v>31</v>
      </c>
      <c r="F13" s="14" t="s">
        <v>31</v>
      </c>
      <c r="G13" s="14" t="s">
        <v>31</v>
      </c>
    </row>
    <row r="14" spans="1:18" x14ac:dyDescent="0.25">
      <c r="A14" s="20" t="s">
        <v>5</v>
      </c>
      <c r="B14" s="14" t="s">
        <v>31</v>
      </c>
      <c r="C14" s="14" t="s">
        <v>31</v>
      </c>
      <c r="D14" s="14" t="s">
        <v>31</v>
      </c>
      <c r="E14" s="14" t="s">
        <v>31</v>
      </c>
      <c r="F14" s="14" t="s">
        <v>31</v>
      </c>
      <c r="G14" s="14" t="s">
        <v>31</v>
      </c>
    </row>
    <row r="15" spans="1:18" x14ac:dyDescent="0.25">
      <c r="A15" s="20" t="s">
        <v>6</v>
      </c>
      <c r="B15" s="14" t="s">
        <v>31</v>
      </c>
      <c r="C15" s="14" t="s">
        <v>31</v>
      </c>
      <c r="D15" s="14" t="s">
        <v>31</v>
      </c>
      <c r="E15" s="14" t="s">
        <v>31</v>
      </c>
      <c r="F15" s="14" t="s">
        <v>31</v>
      </c>
      <c r="G15" s="14" t="s">
        <v>31</v>
      </c>
    </row>
    <row r="16" spans="1:18" x14ac:dyDescent="0.25">
      <c r="A16" s="20" t="s">
        <v>7</v>
      </c>
      <c r="B16" s="14" t="s">
        <v>31</v>
      </c>
      <c r="C16" s="14" t="s">
        <v>31</v>
      </c>
      <c r="D16" s="14" t="s">
        <v>31</v>
      </c>
      <c r="E16" s="14" t="s">
        <v>31</v>
      </c>
      <c r="F16" s="14" t="s">
        <v>31</v>
      </c>
      <c r="G16" s="14" t="s">
        <v>31</v>
      </c>
    </row>
    <row r="17" spans="1:13" x14ac:dyDescent="0.25">
      <c r="A17" s="20" t="s">
        <v>8</v>
      </c>
      <c r="B17" s="14" t="s">
        <v>31</v>
      </c>
      <c r="C17" s="14" t="s">
        <v>31</v>
      </c>
      <c r="D17" s="14" t="s">
        <v>31</v>
      </c>
      <c r="E17" s="14" t="s">
        <v>31</v>
      </c>
      <c r="F17" s="14" t="s">
        <v>31</v>
      </c>
      <c r="G17" s="14" t="s">
        <v>31</v>
      </c>
    </row>
    <row r="18" spans="1:13" x14ac:dyDescent="0.25">
      <c r="A18" s="20" t="s">
        <v>9</v>
      </c>
      <c r="B18" s="14" t="s">
        <v>31</v>
      </c>
      <c r="C18" s="14" t="s">
        <v>31</v>
      </c>
      <c r="D18" s="14" t="s">
        <v>31</v>
      </c>
      <c r="E18" s="14" t="s">
        <v>31</v>
      </c>
      <c r="F18" s="14" t="s">
        <v>31</v>
      </c>
      <c r="G18" s="14" t="s">
        <v>31</v>
      </c>
    </row>
    <row r="19" spans="1:13" x14ac:dyDescent="0.25">
      <c r="A19" s="20" t="s">
        <v>10</v>
      </c>
      <c r="B19" s="14" t="s">
        <v>31</v>
      </c>
      <c r="C19" s="14" t="s">
        <v>31</v>
      </c>
      <c r="D19" s="14" t="s">
        <v>31</v>
      </c>
      <c r="E19" s="14" t="s">
        <v>31</v>
      </c>
      <c r="F19" s="14" t="s">
        <v>31</v>
      </c>
      <c r="G19" s="14" t="s">
        <v>31</v>
      </c>
    </row>
    <row r="20" spans="1:13" x14ac:dyDescent="0.25">
      <c r="A20" s="20" t="s">
        <v>11</v>
      </c>
      <c r="B20" s="14" t="s">
        <v>31</v>
      </c>
      <c r="C20" s="14" t="s">
        <v>31</v>
      </c>
      <c r="D20" s="14" t="s">
        <v>31</v>
      </c>
      <c r="E20" s="14" t="s">
        <v>31</v>
      </c>
      <c r="F20" s="14" t="s">
        <v>31</v>
      </c>
      <c r="G20" s="14" t="s">
        <v>31</v>
      </c>
    </row>
    <row r="21" spans="1:13" x14ac:dyDescent="0.25">
      <c r="A21" s="9"/>
      <c r="B21" s="8"/>
      <c r="C21" s="8"/>
      <c r="D21" s="8"/>
      <c r="E21" s="8"/>
      <c r="F21" s="8"/>
      <c r="G21" s="8"/>
    </row>
    <row r="22" spans="1:13" ht="15.75" x14ac:dyDescent="0.25">
      <c r="A22" s="11" t="s">
        <v>57</v>
      </c>
      <c r="B22" s="90" t="s">
        <v>79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B23" s="13" t="s">
        <v>17</v>
      </c>
      <c r="C23" s="13" t="s">
        <v>12</v>
      </c>
      <c r="D23" s="13" t="s">
        <v>18</v>
      </c>
      <c r="E23" s="13"/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16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72" t="s">
        <v>165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>12*D9/2</f>
        <v>192</v>
      </c>
      <c r="D25" s="15">
        <f>2*D9/2</f>
        <v>32</v>
      </c>
      <c r="E25" s="15">
        <f>2*D9/2</f>
        <v>32</v>
      </c>
      <c r="F25" s="15">
        <f>1*D9</f>
        <v>32</v>
      </c>
      <c r="G25" s="14">
        <f>$F$4*$D$4*$D$5*D9</f>
        <v>28672</v>
      </c>
      <c r="H25" s="14">
        <f>$F$5*$D$4*$D$5*D9</f>
        <v>24576</v>
      </c>
      <c r="I25" s="15">
        <f>1*G9</f>
        <v>32</v>
      </c>
      <c r="J25" s="14">
        <f>$M$4*$K$4*$K$5*G9</f>
        <v>3072</v>
      </c>
      <c r="K25" s="14">
        <f>$M$5*$K$4*$K$5*G9</f>
        <v>4096</v>
      </c>
      <c r="L25" s="33">
        <f>SUM(B25:G25)+2*SUM(I25:J25)</f>
        <v>35169</v>
      </c>
      <c r="M25" s="33">
        <f>SUM(H25,K25*2)</f>
        <v>32768</v>
      </c>
    </row>
    <row r="26" spans="1:13" x14ac:dyDescent="0.25">
      <c r="A26" s="20" t="s">
        <v>1</v>
      </c>
      <c r="B26" s="14">
        <v>1</v>
      </c>
      <c r="C26" s="15">
        <f>12*D10/2</f>
        <v>96</v>
      </c>
      <c r="D26" s="15">
        <f>2*D10/2</f>
        <v>16</v>
      </c>
      <c r="E26" s="15">
        <f>2*D10/2</f>
        <v>16</v>
      </c>
      <c r="F26" s="15">
        <f>1*D10</f>
        <v>16</v>
      </c>
      <c r="G26" s="14">
        <f>$F$4*$D$4*$D$5*D10</f>
        <v>14336</v>
      </c>
      <c r="H26" s="14">
        <f>$F$5*$D$4*$D$5*D10</f>
        <v>12288</v>
      </c>
      <c r="I26" s="15">
        <f>1*G10</f>
        <v>16</v>
      </c>
      <c r="J26" s="14">
        <f>$M$4*$K$4*$K$5*G10</f>
        <v>1536</v>
      </c>
      <c r="K26" s="14">
        <f>$M$5*$K$4*$K$5*G10</f>
        <v>2048</v>
      </c>
      <c r="L26" s="33">
        <f t="shared" ref="L26:L27" si="3">SUM(B26:G26)+2*SUM(I26:J26)</f>
        <v>17585</v>
      </c>
      <c r="M26" s="33">
        <f t="shared" ref="M26:M27" si="4">SUM(H26,K26*2)</f>
        <v>16384</v>
      </c>
    </row>
    <row r="27" spans="1:13" x14ac:dyDescent="0.25">
      <c r="A27" s="20" t="s">
        <v>2</v>
      </c>
      <c r="B27" s="14">
        <v>1</v>
      </c>
      <c r="C27" s="15">
        <f>12*D11/2</f>
        <v>96</v>
      </c>
      <c r="D27" s="15">
        <f>2*D11/2</f>
        <v>16</v>
      </c>
      <c r="E27" s="15">
        <f>2*D11/2</f>
        <v>16</v>
      </c>
      <c r="F27" s="15">
        <f>1*D11</f>
        <v>16</v>
      </c>
      <c r="G27" s="14">
        <f>$F$4*$D$4*$D$5*D11</f>
        <v>14336</v>
      </c>
      <c r="H27" s="14">
        <f>$F$5*$D$4*$D$5*D11</f>
        <v>12288</v>
      </c>
      <c r="I27" s="15">
        <f>1*G11</f>
        <v>16</v>
      </c>
      <c r="J27" s="14">
        <f>$M$4*$K$4*$K$5*G11</f>
        <v>1536</v>
      </c>
      <c r="K27" s="14">
        <f>$M$5*$K$4*$K$5*G11</f>
        <v>2048</v>
      </c>
      <c r="L27" s="33">
        <f t="shared" si="3"/>
        <v>17585</v>
      </c>
      <c r="M27" s="33">
        <f t="shared" si="4"/>
        <v>16384</v>
      </c>
    </row>
    <row r="28" spans="1:13" x14ac:dyDescent="0.25">
      <c r="A28" s="20" t="s">
        <v>3</v>
      </c>
      <c r="B28" s="14" t="s">
        <v>31</v>
      </c>
      <c r="C28" s="14" t="s">
        <v>31</v>
      </c>
      <c r="D28" s="14" t="s">
        <v>31</v>
      </c>
      <c r="E28" s="14" t="s">
        <v>31</v>
      </c>
      <c r="F28" s="14" t="s">
        <v>31</v>
      </c>
      <c r="G28" s="14" t="s">
        <v>31</v>
      </c>
      <c r="H28" s="14" t="s">
        <v>31</v>
      </c>
      <c r="I28" s="14" t="s">
        <v>31</v>
      </c>
      <c r="J28" s="14" t="s">
        <v>31</v>
      </c>
      <c r="K28" s="14" t="s">
        <v>31</v>
      </c>
      <c r="L28" s="33" t="s">
        <v>31</v>
      </c>
      <c r="M28" s="33" t="s">
        <v>31</v>
      </c>
    </row>
    <row r="29" spans="1:13" x14ac:dyDescent="0.25">
      <c r="A29" s="20" t="s">
        <v>4</v>
      </c>
      <c r="B29" s="14" t="s">
        <v>31</v>
      </c>
      <c r="C29" s="14" t="s">
        <v>31</v>
      </c>
      <c r="D29" s="14" t="s">
        <v>31</v>
      </c>
      <c r="E29" s="14" t="s">
        <v>31</v>
      </c>
      <c r="F29" s="14" t="s">
        <v>31</v>
      </c>
      <c r="G29" s="14" t="s">
        <v>31</v>
      </c>
      <c r="H29" s="14" t="s">
        <v>31</v>
      </c>
      <c r="I29" s="14" t="s">
        <v>31</v>
      </c>
      <c r="J29" s="14" t="s">
        <v>31</v>
      </c>
      <c r="K29" s="14" t="s">
        <v>31</v>
      </c>
      <c r="L29" s="33" t="s">
        <v>31</v>
      </c>
      <c r="M29" s="33" t="s">
        <v>31</v>
      </c>
    </row>
    <row r="30" spans="1:13" x14ac:dyDescent="0.25">
      <c r="A30" s="20" t="s">
        <v>5</v>
      </c>
      <c r="B30" s="14" t="s">
        <v>31</v>
      </c>
      <c r="C30" s="14" t="s">
        <v>31</v>
      </c>
      <c r="D30" s="14" t="s">
        <v>31</v>
      </c>
      <c r="E30" s="14" t="s">
        <v>31</v>
      </c>
      <c r="F30" s="14" t="s">
        <v>31</v>
      </c>
      <c r="G30" s="14" t="s">
        <v>31</v>
      </c>
      <c r="H30" s="14" t="s">
        <v>31</v>
      </c>
      <c r="I30" s="14" t="s">
        <v>31</v>
      </c>
      <c r="J30" s="14" t="s">
        <v>31</v>
      </c>
      <c r="K30" s="14" t="s">
        <v>31</v>
      </c>
      <c r="L30" s="33" t="s">
        <v>31</v>
      </c>
      <c r="M30" s="33" t="s">
        <v>31</v>
      </c>
    </row>
    <row r="31" spans="1:13" x14ac:dyDescent="0.25">
      <c r="A31" s="20" t="s">
        <v>6</v>
      </c>
      <c r="B31" s="14" t="s">
        <v>31</v>
      </c>
      <c r="C31" s="14" t="s">
        <v>31</v>
      </c>
      <c r="D31" s="14" t="s">
        <v>31</v>
      </c>
      <c r="E31" s="14" t="s">
        <v>31</v>
      </c>
      <c r="F31" s="14" t="s">
        <v>31</v>
      </c>
      <c r="G31" s="14" t="s">
        <v>31</v>
      </c>
      <c r="H31" s="14" t="s">
        <v>31</v>
      </c>
      <c r="I31" s="14" t="s">
        <v>31</v>
      </c>
      <c r="J31" s="14" t="s">
        <v>31</v>
      </c>
      <c r="K31" s="14" t="s">
        <v>31</v>
      </c>
      <c r="L31" s="33" t="s">
        <v>31</v>
      </c>
      <c r="M31" s="33" t="s">
        <v>31</v>
      </c>
    </row>
    <row r="32" spans="1:13" x14ac:dyDescent="0.25">
      <c r="A32" s="20" t="s">
        <v>7</v>
      </c>
      <c r="B32" s="14" t="s">
        <v>31</v>
      </c>
      <c r="C32" s="14" t="s">
        <v>31</v>
      </c>
      <c r="D32" s="14" t="s">
        <v>31</v>
      </c>
      <c r="E32" s="14" t="s">
        <v>31</v>
      </c>
      <c r="F32" s="14" t="s">
        <v>31</v>
      </c>
      <c r="G32" s="14" t="s">
        <v>31</v>
      </c>
      <c r="H32" s="14" t="s">
        <v>31</v>
      </c>
      <c r="I32" s="14" t="s">
        <v>31</v>
      </c>
      <c r="J32" s="14" t="s">
        <v>31</v>
      </c>
      <c r="K32" s="14" t="s">
        <v>31</v>
      </c>
      <c r="L32" s="33" t="s">
        <v>31</v>
      </c>
      <c r="M32" s="33" t="s">
        <v>31</v>
      </c>
    </row>
    <row r="33" spans="1:13" x14ac:dyDescent="0.25">
      <c r="A33" s="20" t="s">
        <v>8</v>
      </c>
      <c r="B33" s="14" t="s">
        <v>31</v>
      </c>
      <c r="C33" s="14" t="s">
        <v>31</v>
      </c>
      <c r="D33" s="14" t="s">
        <v>31</v>
      </c>
      <c r="E33" s="14" t="s">
        <v>31</v>
      </c>
      <c r="F33" s="14" t="s">
        <v>31</v>
      </c>
      <c r="G33" s="14" t="s">
        <v>31</v>
      </c>
      <c r="H33" s="14" t="s">
        <v>31</v>
      </c>
      <c r="I33" s="14" t="s">
        <v>31</v>
      </c>
      <c r="J33" s="14" t="s">
        <v>31</v>
      </c>
      <c r="K33" s="14" t="s">
        <v>31</v>
      </c>
      <c r="L33" s="33" t="s">
        <v>31</v>
      </c>
      <c r="M33" s="33" t="s">
        <v>31</v>
      </c>
    </row>
    <row r="34" spans="1:13" x14ac:dyDescent="0.25">
      <c r="A34" s="20" t="s">
        <v>9</v>
      </c>
      <c r="B34" s="14" t="s">
        <v>31</v>
      </c>
      <c r="C34" s="14" t="s">
        <v>31</v>
      </c>
      <c r="D34" s="14" t="s">
        <v>31</v>
      </c>
      <c r="E34" s="14" t="s">
        <v>31</v>
      </c>
      <c r="F34" s="14" t="s">
        <v>31</v>
      </c>
      <c r="G34" s="14" t="s">
        <v>31</v>
      </c>
      <c r="H34" s="14" t="s">
        <v>31</v>
      </c>
      <c r="I34" s="14" t="s">
        <v>31</v>
      </c>
      <c r="J34" s="14" t="s">
        <v>31</v>
      </c>
      <c r="K34" s="14" t="s">
        <v>31</v>
      </c>
      <c r="L34" s="33" t="s">
        <v>31</v>
      </c>
      <c r="M34" s="33" t="s">
        <v>31</v>
      </c>
    </row>
    <row r="35" spans="1:13" x14ac:dyDescent="0.25">
      <c r="A35" s="20" t="s">
        <v>10</v>
      </c>
      <c r="B35" s="14" t="s">
        <v>31</v>
      </c>
      <c r="C35" s="14" t="s">
        <v>31</v>
      </c>
      <c r="D35" s="14" t="s">
        <v>31</v>
      </c>
      <c r="E35" s="14" t="s">
        <v>31</v>
      </c>
      <c r="F35" s="14" t="s">
        <v>31</v>
      </c>
      <c r="G35" s="14" t="s">
        <v>31</v>
      </c>
      <c r="H35" s="14" t="s">
        <v>31</v>
      </c>
      <c r="I35" s="14" t="s">
        <v>31</v>
      </c>
      <c r="J35" s="14" t="s">
        <v>31</v>
      </c>
      <c r="K35" s="14" t="s">
        <v>31</v>
      </c>
      <c r="L35" s="33" t="s">
        <v>31</v>
      </c>
      <c r="M35" s="33" t="s">
        <v>31</v>
      </c>
    </row>
    <row r="36" spans="1:13" x14ac:dyDescent="0.25">
      <c r="A36" s="20" t="s">
        <v>11</v>
      </c>
      <c r="B36" s="14" t="s">
        <v>31</v>
      </c>
      <c r="C36" s="14" t="s">
        <v>31</v>
      </c>
      <c r="D36" s="14" t="s">
        <v>31</v>
      </c>
      <c r="E36" s="14" t="s">
        <v>31</v>
      </c>
      <c r="F36" s="14" t="s">
        <v>31</v>
      </c>
      <c r="G36" s="14" t="s">
        <v>31</v>
      </c>
      <c r="H36" s="14" t="s">
        <v>31</v>
      </c>
      <c r="I36" s="14" t="s">
        <v>31</v>
      </c>
      <c r="J36" s="14" t="s">
        <v>31</v>
      </c>
      <c r="K36" s="14" t="s">
        <v>31</v>
      </c>
      <c r="L36" s="33" t="s">
        <v>31</v>
      </c>
      <c r="M36" s="33" t="s">
        <v>31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22</v>
      </c>
      <c r="E39" s="13" t="s">
        <v>23</v>
      </c>
      <c r="F39" s="13" t="s">
        <v>27</v>
      </c>
      <c r="G39" s="16" t="s">
        <v>13</v>
      </c>
    </row>
    <row r="40" spans="1:13" x14ac:dyDescent="0.25">
      <c r="A40" s="20" t="s">
        <v>0</v>
      </c>
      <c r="B40" s="14">
        <f>B9*C9*$P$5</f>
        <v>32768</v>
      </c>
      <c r="C40" s="15">
        <f>4*$P$5</f>
        <v>32</v>
      </c>
      <c r="D40" s="15">
        <f>2*$P$4</f>
        <v>24</v>
      </c>
      <c r="E40" s="15">
        <f>($B$4+$D$4+$B$5)*$D$5*$R$4</f>
        <v>1920</v>
      </c>
      <c r="F40" s="14">
        <f>B9*C9*$R$4</f>
        <v>32768</v>
      </c>
      <c r="G40" s="33">
        <f>SUM(B40:F40)</f>
        <v>67512</v>
      </c>
    </row>
    <row r="41" spans="1:13" x14ac:dyDescent="0.25">
      <c r="A41" s="20" t="s">
        <v>1</v>
      </c>
      <c r="B41" s="14">
        <f>B10*C10*$P$5</f>
        <v>16384</v>
      </c>
      <c r="C41" s="15">
        <f t="shared" ref="C41:C42" si="5">4*$P$5</f>
        <v>32</v>
      </c>
      <c r="D41" s="15">
        <f t="shared" ref="D41:D42" si="6">2*$P$4</f>
        <v>24</v>
      </c>
      <c r="E41" s="15">
        <f>($B$4+$D$4+$B$5)*$D$5*$R$4</f>
        <v>1920</v>
      </c>
      <c r="F41" s="14">
        <f>B10*C10*$R$4</f>
        <v>16384</v>
      </c>
      <c r="G41" s="33">
        <f t="shared" ref="G41:G42" si="7">SUM(B41:F41)</f>
        <v>34744</v>
      </c>
    </row>
    <row r="42" spans="1:13" x14ac:dyDescent="0.25">
      <c r="A42" s="20" t="s">
        <v>2</v>
      </c>
      <c r="B42" s="14">
        <f>B11*C11*$P$5</f>
        <v>16384</v>
      </c>
      <c r="C42" s="15">
        <f t="shared" si="5"/>
        <v>32</v>
      </c>
      <c r="D42" s="15">
        <f t="shared" si="6"/>
        <v>24</v>
      </c>
      <c r="E42" s="15">
        <f>($B$4+$D$4+$B$5)*$D$5*$R$4</f>
        <v>1920</v>
      </c>
      <c r="F42" s="14">
        <f>B11*C11*$R$4</f>
        <v>16384</v>
      </c>
      <c r="G42" s="33">
        <f t="shared" si="7"/>
        <v>34744</v>
      </c>
    </row>
    <row r="43" spans="1:13" x14ac:dyDescent="0.25">
      <c r="A43" s="20" t="s">
        <v>3</v>
      </c>
      <c r="B43" s="14" t="s">
        <v>31</v>
      </c>
      <c r="C43" s="14" t="s">
        <v>31</v>
      </c>
      <c r="D43" s="14" t="s">
        <v>31</v>
      </c>
      <c r="E43" s="14" t="s">
        <v>31</v>
      </c>
      <c r="F43" s="14" t="s">
        <v>31</v>
      </c>
      <c r="G43" s="33" t="s">
        <v>31</v>
      </c>
    </row>
    <row r="44" spans="1:13" x14ac:dyDescent="0.25">
      <c r="A44" s="20" t="s">
        <v>4</v>
      </c>
      <c r="B44" s="14" t="s">
        <v>31</v>
      </c>
      <c r="C44" s="14" t="s">
        <v>31</v>
      </c>
      <c r="D44" s="14" t="s">
        <v>31</v>
      </c>
      <c r="E44" s="14" t="s">
        <v>31</v>
      </c>
      <c r="F44" s="14" t="s">
        <v>31</v>
      </c>
      <c r="G44" s="33" t="s">
        <v>31</v>
      </c>
    </row>
    <row r="45" spans="1:13" x14ac:dyDescent="0.25">
      <c r="A45" s="20" t="s">
        <v>5</v>
      </c>
      <c r="B45" s="14" t="s">
        <v>31</v>
      </c>
      <c r="C45" s="14" t="s">
        <v>31</v>
      </c>
      <c r="D45" s="14" t="s">
        <v>31</v>
      </c>
      <c r="E45" s="14" t="s">
        <v>31</v>
      </c>
      <c r="F45" s="14" t="s">
        <v>31</v>
      </c>
      <c r="G45" s="33" t="s">
        <v>31</v>
      </c>
    </row>
    <row r="46" spans="1:13" x14ac:dyDescent="0.25">
      <c r="A46" s="20" t="s">
        <v>6</v>
      </c>
      <c r="B46" s="14" t="s">
        <v>31</v>
      </c>
      <c r="C46" s="14" t="s">
        <v>31</v>
      </c>
      <c r="D46" s="14" t="s">
        <v>31</v>
      </c>
      <c r="E46" s="14" t="s">
        <v>31</v>
      </c>
      <c r="F46" s="14" t="s">
        <v>31</v>
      </c>
      <c r="G46" s="33" t="s">
        <v>31</v>
      </c>
    </row>
    <row r="47" spans="1:13" x14ac:dyDescent="0.25">
      <c r="A47" s="20" t="s">
        <v>7</v>
      </c>
      <c r="B47" s="14" t="s">
        <v>31</v>
      </c>
      <c r="C47" s="14" t="s">
        <v>31</v>
      </c>
      <c r="D47" s="14" t="s">
        <v>31</v>
      </c>
      <c r="E47" s="14" t="s">
        <v>31</v>
      </c>
      <c r="F47" s="14" t="s">
        <v>31</v>
      </c>
      <c r="G47" s="33" t="s">
        <v>31</v>
      </c>
    </row>
    <row r="48" spans="1:13" x14ac:dyDescent="0.25">
      <c r="A48" s="20" t="s">
        <v>8</v>
      </c>
      <c r="B48" s="14" t="s">
        <v>31</v>
      </c>
      <c r="C48" s="14" t="s">
        <v>31</v>
      </c>
      <c r="D48" s="14" t="s">
        <v>31</v>
      </c>
      <c r="E48" s="14" t="s">
        <v>31</v>
      </c>
      <c r="F48" s="14" t="s">
        <v>31</v>
      </c>
      <c r="G48" s="33" t="s">
        <v>31</v>
      </c>
    </row>
    <row r="49" spans="1:7" x14ac:dyDescent="0.25">
      <c r="A49" s="20" t="s">
        <v>9</v>
      </c>
      <c r="B49" s="14" t="s">
        <v>31</v>
      </c>
      <c r="C49" s="14" t="s">
        <v>31</v>
      </c>
      <c r="D49" s="14" t="s">
        <v>31</v>
      </c>
      <c r="E49" s="14" t="s">
        <v>31</v>
      </c>
      <c r="F49" s="14" t="s">
        <v>31</v>
      </c>
      <c r="G49" s="33" t="s">
        <v>31</v>
      </c>
    </row>
    <row r="50" spans="1:7" x14ac:dyDescent="0.25">
      <c r="A50" s="20" t="s">
        <v>10</v>
      </c>
      <c r="B50" s="14" t="s">
        <v>31</v>
      </c>
      <c r="C50" s="14" t="s">
        <v>31</v>
      </c>
      <c r="D50" s="14" t="s">
        <v>31</v>
      </c>
      <c r="E50" s="14" t="s">
        <v>31</v>
      </c>
      <c r="F50" s="14" t="s">
        <v>31</v>
      </c>
      <c r="G50" s="33" t="s">
        <v>31</v>
      </c>
    </row>
    <row r="51" spans="1:7" x14ac:dyDescent="0.25">
      <c r="A51" s="20" t="s">
        <v>11</v>
      </c>
      <c r="B51" s="14" t="s">
        <v>31</v>
      </c>
      <c r="C51" s="14" t="s">
        <v>31</v>
      </c>
      <c r="D51" s="14" t="s">
        <v>31</v>
      </c>
      <c r="E51" s="14" t="s">
        <v>31</v>
      </c>
      <c r="F51" s="14" t="s">
        <v>31</v>
      </c>
      <c r="G51" s="33" t="s">
        <v>31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13" t="s">
        <v>13</v>
      </c>
    </row>
    <row r="55" spans="1:7" x14ac:dyDescent="0.25">
      <c r="A55" s="20" t="s">
        <v>0</v>
      </c>
      <c r="B55" s="15">
        <f>B9*C9*$R$4</f>
        <v>32768</v>
      </c>
      <c r="C55" s="15">
        <f>($B$4+$D$4+$B$5)*$D$5*$R$4*D9</f>
        <v>61440</v>
      </c>
      <c r="D55" s="15">
        <f>B9*C9*$R$4</f>
        <v>32768</v>
      </c>
      <c r="E55" s="15">
        <f>($I$4+$K$4+$I$5)*$K$5*$R$4*G9</f>
        <v>14336</v>
      </c>
      <c r="F55" s="15">
        <f>E9*F9*$R$4</f>
        <v>8192</v>
      </c>
      <c r="G55" s="33">
        <f>SUM(B55:D55)+2*SUM(E55:F55)</f>
        <v>172032</v>
      </c>
    </row>
    <row r="56" spans="1:7" x14ac:dyDescent="0.25">
      <c r="A56" s="20" t="s">
        <v>1</v>
      </c>
      <c r="B56" s="15">
        <f>B10*C10*$R$4</f>
        <v>16384</v>
      </c>
      <c r="C56" s="15">
        <f>($B$4+$D$4+$B$5)*$D$5*$R$4*D10</f>
        <v>30720</v>
      </c>
      <c r="D56" s="15">
        <f>B10*C10*$R$4</f>
        <v>16384</v>
      </c>
      <c r="E56" s="15">
        <f>($I$4+$K$4+$I$5)*$K$5*$R$4*G10</f>
        <v>7168</v>
      </c>
      <c r="F56" s="15">
        <f>E10*F10*$R$4</f>
        <v>4096</v>
      </c>
      <c r="G56" s="33">
        <f t="shared" ref="G56:G57" si="8">SUM(B56:D56)+2*SUM(E56:F56)</f>
        <v>86016</v>
      </c>
    </row>
    <row r="57" spans="1:7" x14ac:dyDescent="0.25">
      <c r="A57" s="20" t="s">
        <v>2</v>
      </c>
      <c r="B57" s="15">
        <f>B11*C11*$R$4</f>
        <v>16384</v>
      </c>
      <c r="C57" s="15">
        <f>($B$4+$D$4+$B$5)*$D$5*$R$4*D11</f>
        <v>30720</v>
      </c>
      <c r="D57" s="15">
        <f>B11*C11*$R$4</f>
        <v>16384</v>
      </c>
      <c r="E57" s="15">
        <f>($I$4+$K$4+$I$5)*$K$5*$R$4*G11</f>
        <v>7168</v>
      </c>
      <c r="F57" s="15">
        <f>E11*F11*$R$4</f>
        <v>4096</v>
      </c>
      <c r="G57" s="33">
        <f t="shared" si="8"/>
        <v>86016</v>
      </c>
    </row>
    <row r="58" spans="1:7" x14ac:dyDescent="0.25">
      <c r="A58" s="20" t="s">
        <v>3</v>
      </c>
      <c r="B58" s="14" t="s">
        <v>31</v>
      </c>
      <c r="C58" s="14" t="s">
        <v>31</v>
      </c>
      <c r="D58" s="14" t="s">
        <v>31</v>
      </c>
      <c r="E58" s="14" t="s">
        <v>31</v>
      </c>
      <c r="F58" s="14" t="s">
        <v>31</v>
      </c>
      <c r="G58" s="33" t="s">
        <v>31</v>
      </c>
    </row>
    <row r="59" spans="1:7" x14ac:dyDescent="0.25">
      <c r="A59" s="20" t="s">
        <v>4</v>
      </c>
      <c r="B59" s="14" t="s">
        <v>31</v>
      </c>
      <c r="C59" s="14" t="s">
        <v>31</v>
      </c>
      <c r="D59" s="14" t="s">
        <v>31</v>
      </c>
      <c r="E59" s="14" t="s">
        <v>31</v>
      </c>
      <c r="F59" s="14" t="s">
        <v>31</v>
      </c>
      <c r="G59" s="33" t="s">
        <v>31</v>
      </c>
    </row>
    <row r="60" spans="1:7" x14ac:dyDescent="0.25">
      <c r="A60" s="20" t="s">
        <v>5</v>
      </c>
      <c r="B60" s="14" t="s">
        <v>31</v>
      </c>
      <c r="C60" s="14" t="s">
        <v>31</v>
      </c>
      <c r="D60" s="14" t="s">
        <v>31</v>
      </c>
      <c r="E60" s="14" t="s">
        <v>31</v>
      </c>
      <c r="F60" s="14" t="s">
        <v>31</v>
      </c>
      <c r="G60" s="33" t="s">
        <v>31</v>
      </c>
    </row>
    <row r="61" spans="1:7" x14ac:dyDescent="0.25">
      <c r="A61" s="20" t="s">
        <v>6</v>
      </c>
      <c r="B61" s="14" t="s">
        <v>31</v>
      </c>
      <c r="C61" s="14" t="s">
        <v>31</v>
      </c>
      <c r="D61" s="14" t="s">
        <v>31</v>
      </c>
      <c r="E61" s="14" t="s">
        <v>31</v>
      </c>
      <c r="F61" s="14" t="s">
        <v>31</v>
      </c>
      <c r="G61" s="33" t="s">
        <v>31</v>
      </c>
    </row>
    <row r="62" spans="1:7" x14ac:dyDescent="0.25">
      <c r="A62" s="20" t="s">
        <v>7</v>
      </c>
      <c r="B62" s="14" t="s">
        <v>31</v>
      </c>
      <c r="C62" s="14" t="s">
        <v>31</v>
      </c>
      <c r="D62" s="14" t="s">
        <v>31</v>
      </c>
      <c r="E62" s="14" t="s">
        <v>31</v>
      </c>
      <c r="F62" s="14" t="s">
        <v>31</v>
      </c>
      <c r="G62" s="33" t="s">
        <v>31</v>
      </c>
    </row>
    <row r="63" spans="1:7" x14ac:dyDescent="0.25">
      <c r="A63" s="20" t="s">
        <v>8</v>
      </c>
      <c r="B63" s="14" t="s">
        <v>31</v>
      </c>
      <c r="C63" s="14" t="s">
        <v>31</v>
      </c>
      <c r="D63" s="14" t="s">
        <v>31</v>
      </c>
      <c r="E63" s="14" t="s">
        <v>31</v>
      </c>
      <c r="F63" s="14" t="s">
        <v>31</v>
      </c>
      <c r="G63" s="33" t="s">
        <v>31</v>
      </c>
    </row>
    <row r="64" spans="1:7" x14ac:dyDescent="0.25">
      <c r="A64" s="20" t="s">
        <v>9</v>
      </c>
      <c r="B64" s="14" t="s">
        <v>31</v>
      </c>
      <c r="C64" s="14" t="s">
        <v>31</v>
      </c>
      <c r="D64" s="14" t="s">
        <v>31</v>
      </c>
      <c r="E64" s="14" t="s">
        <v>31</v>
      </c>
      <c r="F64" s="14" t="s">
        <v>31</v>
      </c>
      <c r="G64" s="33" t="s">
        <v>31</v>
      </c>
    </row>
    <row r="65" spans="1:7" x14ac:dyDescent="0.25">
      <c r="A65" s="20" t="s">
        <v>10</v>
      </c>
      <c r="B65" s="14" t="s">
        <v>31</v>
      </c>
      <c r="C65" s="14" t="s">
        <v>31</v>
      </c>
      <c r="D65" s="14" t="s">
        <v>31</v>
      </c>
      <c r="E65" s="14" t="s">
        <v>31</v>
      </c>
      <c r="F65" s="14" t="s">
        <v>31</v>
      </c>
      <c r="G65" s="33" t="s">
        <v>31</v>
      </c>
    </row>
    <row r="66" spans="1:7" x14ac:dyDescent="0.25">
      <c r="A66" s="20" t="s">
        <v>11</v>
      </c>
      <c r="B66" s="14" t="s">
        <v>31</v>
      </c>
      <c r="C66" s="14" t="s">
        <v>31</v>
      </c>
      <c r="D66" s="14" t="s">
        <v>31</v>
      </c>
      <c r="E66" s="14" t="s">
        <v>31</v>
      </c>
      <c r="F66" s="14" t="s">
        <v>31</v>
      </c>
      <c r="G66" s="33" t="s">
        <v>31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32</v>
      </c>
      <c r="D70" s="80">
        <f>I25</f>
        <v>32</v>
      </c>
      <c r="E70" s="33">
        <f>SUM(B70:C70)+2*SUM(D70)</f>
        <v>97</v>
      </c>
    </row>
    <row r="71" spans="1:7" x14ac:dyDescent="0.25">
      <c r="A71" s="20" t="s">
        <v>1</v>
      </c>
      <c r="B71" s="80">
        <f t="shared" ref="B71:B81" si="9">B26</f>
        <v>1</v>
      </c>
      <c r="C71" s="80">
        <f t="shared" ref="C71:C81" si="10">F26</f>
        <v>16</v>
      </c>
      <c r="D71" s="80">
        <f t="shared" ref="D71:D81" si="11">I26</f>
        <v>16</v>
      </c>
      <c r="E71" s="33">
        <f t="shared" ref="E71:E72" si="12">SUM(B71:C71)+2*SUM(D71)</f>
        <v>49</v>
      </c>
    </row>
    <row r="72" spans="1:7" x14ac:dyDescent="0.25">
      <c r="A72" s="20" t="s">
        <v>2</v>
      </c>
      <c r="B72" s="80">
        <f t="shared" si="9"/>
        <v>1</v>
      </c>
      <c r="C72" s="80">
        <f t="shared" si="10"/>
        <v>16</v>
      </c>
      <c r="D72" s="80">
        <f t="shared" si="11"/>
        <v>16</v>
      </c>
      <c r="E72" s="33">
        <f t="shared" si="12"/>
        <v>49</v>
      </c>
    </row>
    <row r="73" spans="1:7" x14ac:dyDescent="0.25">
      <c r="A73" s="20" t="s">
        <v>3</v>
      </c>
      <c r="B73" s="80" t="str">
        <f t="shared" si="9"/>
        <v>N/A</v>
      </c>
      <c r="C73" s="80" t="str">
        <f t="shared" si="10"/>
        <v>N/A</v>
      </c>
      <c r="D73" s="80" t="str">
        <f t="shared" si="11"/>
        <v>N/A</v>
      </c>
      <c r="E73" s="33" t="s">
        <v>172</v>
      </c>
    </row>
    <row r="74" spans="1:7" x14ac:dyDescent="0.25">
      <c r="A74" s="20" t="s">
        <v>4</v>
      </c>
      <c r="B74" s="80" t="str">
        <f t="shared" si="9"/>
        <v>N/A</v>
      </c>
      <c r="C74" s="80" t="str">
        <f t="shared" si="10"/>
        <v>N/A</v>
      </c>
      <c r="D74" s="80" t="str">
        <f t="shared" si="11"/>
        <v>N/A</v>
      </c>
      <c r="E74" s="33" t="s">
        <v>172</v>
      </c>
    </row>
    <row r="75" spans="1:7" x14ac:dyDescent="0.25">
      <c r="A75" s="20" t="s">
        <v>5</v>
      </c>
      <c r="B75" s="80" t="str">
        <f t="shared" si="9"/>
        <v>N/A</v>
      </c>
      <c r="C75" s="80" t="str">
        <f t="shared" si="10"/>
        <v>N/A</v>
      </c>
      <c r="D75" s="80" t="str">
        <f t="shared" si="11"/>
        <v>N/A</v>
      </c>
      <c r="E75" s="33" t="s">
        <v>172</v>
      </c>
    </row>
    <row r="76" spans="1:7" x14ac:dyDescent="0.25">
      <c r="A76" s="20" t="s">
        <v>6</v>
      </c>
      <c r="B76" s="80" t="str">
        <f t="shared" si="9"/>
        <v>N/A</v>
      </c>
      <c r="C76" s="80" t="str">
        <f t="shared" si="10"/>
        <v>N/A</v>
      </c>
      <c r="D76" s="80" t="str">
        <f t="shared" si="11"/>
        <v>N/A</v>
      </c>
      <c r="E76" s="33" t="s">
        <v>172</v>
      </c>
    </row>
    <row r="77" spans="1:7" x14ac:dyDescent="0.25">
      <c r="A77" s="20" t="s">
        <v>7</v>
      </c>
      <c r="B77" s="80" t="str">
        <f t="shared" si="9"/>
        <v>N/A</v>
      </c>
      <c r="C77" s="80" t="str">
        <f t="shared" si="10"/>
        <v>N/A</v>
      </c>
      <c r="D77" s="80" t="str">
        <f t="shared" si="11"/>
        <v>N/A</v>
      </c>
      <c r="E77" s="33" t="s">
        <v>172</v>
      </c>
    </row>
    <row r="78" spans="1:7" x14ac:dyDescent="0.25">
      <c r="A78" s="20" t="s">
        <v>8</v>
      </c>
      <c r="B78" s="80" t="str">
        <f t="shared" si="9"/>
        <v>N/A</v>
      </c>
      <c r="C78" s="80" t="str">
        <f t="shared" si="10"/>
        <v>N/A</v>
      </c>
      <c r="D78" s="80" t="str">
        <f t="shared" si="11"/>
        <v>N/A</v>
      </c>
      <c r="E78" s="33" t="s">
        <v>172</v>
      </c>
    </row>
    <row r="79" spans="1:7" x14ac:dyDescent="0.25">
      <c r="A79" s="20" t="s">
        <v>9</v>
      </c>
      <c r="B79" s="80" t="str">
        <f t="shared" si="9"/>
        <v>N/A</v>
      </c>
      <c r="C79" s="80" t="str">
        <f t="shared" si="10"/>
        <v>N/A</v>
      </c>
      <c r="D79" s="80" t="str">
        <f t="shared" si="11"/>
        <v>N/A</v>
      </c>
      <c r="E79" s="33" t="s">
        <v>172</v>
      </c>
    </row>
    <row r="80" spans="1:7" x14ac:dyDescent="0.25">
      <c r="A80" s="20" t="s">
        <v>10</v>
      </c>
      <c r="B80" s="80" t="str">
        <f t="shared" si="9"/>
        <v>N/A</v>
      </c>
      <c r="C80" s="80" t="str">
        <f t="shared" si="10"/>
        <v>N/A</v>
      </c>
      <c r="D80" s="80" t="str">
        <f t="shared" si="11"/>
        <v>N/A</v>
      </c>
      <c r="E80" s="33" t="s">
        <v>172</v>
      </c>
    </row>
    <row r="81" spans="1:5" x14ac:dyDescent="0.25">
      <c r="A81" s="20" t="s">
        <v>11</v>
      </c>
      <c r="B81" s="80" t="str">
        <f t="shared" si="9"/>
        <v>N/A</v>
      </c>
      <c r="C81" s="80" t="str">
        <f t="shared" si="10"/>
        <v>N/A</v>
      </c>
      <c r="D81" s="80" t="str">
        <f t="shared" si="11"/>
        <v>N/A</v>
      </c>
      <c r="E81" s="33" t="s">
        <v>172</v>
      </c>
    </row>
  </sheetData>
  <mergeCells count="11">
    <mergeCell ref="B68:C68"/>
    <mergeCell ref="O3:R3"/>
    <mergeCell ref="H3:M3"/>
    <mergeCell ref="A3:F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5"/>
  <sheetViews>
    <sheetView tabSelected="1" zoomScale="70" zoomScaleNormal="70" workbookViewId="0">
      <selection activeCell="M35" sqref="M35"/>
    </sheetView>
  </sheetViews>
  <sheetFormatPr defaultRowHeight="16.5" x14ac:dyDescent="0.25"/>
  <cols>
    <col min="1" max="1" width="20.5" style="101" bestFit="1" customWidth="1"/>
    <col min="2" max="7" width="9" style="101" customWidth="1"/>
    <col min="10" max="10" width="9.5" bestFit="1" customWidth="1"/>
  </cols>
  <sheetData>
    <row r="2" spans="1:16" x14ac:dyDescent="0.25">
      <c r="A2" s="100"/>
      <c r="B2" s="100" t="s">
        <v>214</v>
      </c>
      <c r="C2" s="100" t="s">
        <v>216</v>
      </c>
      <c r="D2" s="100" t="s">
        <v>215</v>
      </c>
      <c r="E2" s="100" t="s">
        <v>211</v>
      </c>
      <c r="F2" s="100" t="s">
        <v>212</v>
      </c>
      <c r="G2" s="100" t="s">
        <v>213</v>
      </c>
      <c r="H2" s="100" t="s">
        <v>217</v>
      </c>
      <c r="J2" s="100" t="s">
        <v>214</v>
      </c>
      <c r="K2" s="100" t="s">
        <v>216</v>
      </c>
      <c r="L2" s="100" t="s">
        <v>215</v>
      </c>
      <c r="M2" s="100" t="s">
        <v>211</v>
      </c>
      <c r="N2" s="100" t="s">
        <v>212</v>
      </c>
      <c r="O2" s="100" t="s">
        <v>213</v>
      </c>
      <c r="P2" s="100" t="s">
        <v>217</v>
      </c>
    </row>
    <row r="3" spans="1:16" x14ac:dyDescent="0.25">
      <c r="A3" s="99" t="s">
        <v>183</v>
      </c>
      <c r="B3" s="98">
        <v>394</v>
      </c>
      <c r="C3" s="98">
        <v>104</v>
      </c>
      <c r="D3" s="98">
        <v>166</v>
      </c>
      <c r="E3" s="98">
        <v>8096</v>
      </c>
      <c r="F3" s="98">
        <v>5971</v>
      </c>
      <c r="G3" s="98">
        <v>3793</v>
      </c>
      <c r="H3" s="98">
        <f>SUM(B3:G3)</f>
        <v>18524</v>
      </c>
      <c r="J3" s="98">
        <f>B3*B$35</f>
        <v>59711488</v>
      </c>
      <c r="K3" s="98">
        <f t="shared" ref="K3:O3" si="0">C3*C$35</f>
        <v>15761408</v>
      </c>
      <c r="L3" s="98">
        <f t="shared" si="0"/>
        <v>28557312</v>
      </c>
      <c r="M3" s="98">
        <f t="shared" si="0"/>
        <v>1392771072</v>
      </c>
      <c r="N3" s="98">
        <f t="shared" si="0"/>
        <v>1027203072</v>
      </c>
      <c r="O3" s="98">
        <f t="shared" si="0"/>
        <v>807878656</v>
      </c>
      <c r="P3" s="98">
        <f>SUM(J3:O3)/H3</f>
        <v>179868.44137335347</v>
      </c>
    </row>
    <row r="4" spans="1:16" x14ac:dyDescent="0.25">
      <c r="A4" s="99" t="s">
        <v>184</v>
      </c>
      <c r="B4" s="98">
        <v>1008</v>
      </c>
      <c r="C4" s="98">
        <v>393</v>
      </c>
      <c r="D4" s="98">
        <v>567</v>
      </c>
      <c r="E4" s="98">
        <v>8387</v>
      </c>
      <c r="F4" s="98">
        <v>8027</v>
      </c>
      <c r="G4" s="98">
        <v>4504</v>
      </c>
      <c r="H4" s="98">
        <f t="shared" ref="H4:H30" si="1">SUM(B4:G4)</f>
        <v>22886</v>
      </c>
      <c r="J4" s="98">
        <f t="shared" ref="J4:J30" si="2">B4*B$35</f>
        <v>152764416</v>
      </c>
      <c r="K4" s="98">
        <f t="shared" ref="K4:K30" si="3">C4*C$35</f>
        <v>59559936</v>
      </c>
      <c r="L4" s="98">
        <f t="shared" ref="L4:L30" si="4">D4*D$35</f>
        <v>97542144</v>
      </c>
      <c r="M4" s="98">
        <f t="shared" ref="M4:M30" si="5">E4*E$35</f>
        <v>1442832384</v>
      </c>
      <c r="N4" s="98">
        <f t="shared" ref="N4:N30" si="6">F4*F$35</f>
        <v>1380900864</v>
      </c>
      <c r="O4" s="98">
        <f t="shared" ref="O4:O30" si="7">G4*G$35</f>
        <v>959315968</v>
      </c>
      <c r="P4" s="98">
        <f t="shared" ref="P4:P30" si="8">SUM(J4:O4)/H4</f>
        <v>178839.27781176264</v>
      </c>
    </row>
    <row r="5" spans="1:16" x14ac:dyDescent="0.25">
      <c r="A5" s="99" t="s">
        <v>185</v>
      </c>
      <c r="B5" s="98">
        <v>1720</v>
      </c>
      <c r="C5" s="98">
        <v>971</v>
      </c>
      <c r="D5" s="98">
        <v>1453</v>
      </c>
      <c r="E5" s="98">
        <v>9241</v>
      </c>
      <c r="F5" s="98">
        <v>9286</v>
      </c>
      <c r="G5" s="98">
        <v>5350</v>
      </c>
      <c r="H5" s="98">
        <f t="shared" si="1"/>
        <v>28021</v>
      </c>
      <c r="J5" s="98">
        <f t="shared" si="2"/>
        <v>260669440</v>
      </c>
      <c r="K5" s="98">
        <f t="shared" si="3"/>
        <v>147156992</v>
      </c>
      <c r="L5" s="98">
        <f t="shared" si="4"/>
        <v>249962496</v>
      </c>
      <c r="M5" s="98">
        <f t="shared" si="5"/>
        <v>1589747712</v>
      </c>
      <c r="N5" s="98">
        <f t="shared" si="6"/>
        <v>1597489152</v>
      </c>
      <c r="O5" s="98">
        <f t="shared" si="7"/>
        <v>1139507200</v>
      </c>
      <c r="P5" s="98">
        <f t="shared" si="8"/>
        <v>177885.62121266194</v>
      </c>
    </row>
    <row r="6" spans="1:16" x14ac:dyDescent="0.25">
      <c r="A6" s="99" t="s">
        <v>186</v>
      </c>
      <c r="B6" s="98">
        <v>3408</v>
      </c>
      <c r="C6" s="98">
        <v>1584</v>
      </c>
      <c r="D6" s="98">
        <v>2648</v>
      </c>
      <c r="E6" s="98">
        <v>8639</v>
      </c>
      <c r="F6" s="98">
        <v>10857</v>
      </c>
      <c r="G6" s="98">
        <v>5264</v>
      </c>
      <c r="H6" s="98">
        <f t="shared" si="1"/>
        <v>32400</v>
      </c>
      <c r="J6" s="98">
        <f t="shared" si="2"/>
        <v>516489216</v>
      </c>
      <c r="K6" s="98">
        <f t="shared" si="3"/>
        <v>240058368</v>
      </c>
      <c r="L6" s="98">
        <f t="shared" si="4"/>
        <v>455540736</v>
      </c>
      <c r="M6" s="98">
        <f t="shared" si="5"/>
        <v>1486184448</v>
      </c>
      <c r="N6" s="98">
        <f t="shared" si="6"/>
        <v>1867751424</v>
      </c>
      <c r="O6" s="98">
        <f t="shared" si="7"/>
        <v>1121189888</v>
      </c>
      <c r="P6" s="98">
        <f t="shared" si="8"/>
        <v>175531.29876543209</v>
      </c>
    </row>
    <row r="7" spans="1:16" x14ac:dyDescent="0.25">
      <c r="A7" s="99" t="s">
        <v>187</v>
      </c>
      <c r="B7" s="98">
        <v>1307</v>
      </c>
      <c r="C7" s="98">
        <v>308</v>
      </c>
      <c r="D7" s="98">
        <v>657</v>
      </c>
      <c r="E7" s="98">
        <v>15582</v>
      </c>
      <c r="F7" s="98">
        <v>10215</v>
      </c>
      <c r="G7" s="98">
        <v>4316</v>
      </c>
      <c r="H7" s="98">
        <f t="shared" si="1"/>
        <v>32385</v>
      </c>
      <c r="J7" s="98">
        <f t="shared" si="2"/>
        <v>198078464</v>
      </c>
      <c r="K7" s="98">
        <f t="shared" si="3"/>
        <v>46678016</v>
      </c>
      <c r="L7" s="98">
        <f t="shared" si="4"/>
        <v>113025024</v>
      </c>
      <c r="M7" s="98">
        <f t="shared" si="5"/>
        <v>2680602624</v>
      </c>
      <c r="N7" s="98">
        <f t="shared" si="6"/>
        <v>1757306880</v>
      </c>
      <c r="O7" s="98">
        <f t="shared" si="7"/>
        <v>919273472</v>
      </c>
      <c r="P7" s="98">
        <f t="shared" si="8"/>
        <v>176469.49143121816</v>
      </c>
    </row>
    <row r="8" spans="1:16" x14ac:dyDescent="0.25">
      <c r="A8" s="99" t="s">
        <v>188</v>
      </c>
      <c r="B8" s="98">
        <v>1667</v>
      </c>
      <c r="C8" s="98">
        <v>722</v>
      </c>
      <c r="D8" s="98">
        <v>1587</v>
      </c>
      <c r="E8" s="98">
        <v>13419</v>
      </c>
      <c r="F8" s="98">
        <v>13009</v>
      </c>
      <c r="G8" s="98">
        <v>5889</v>
      </c>
      <c r="H8" s="98">
        <f t="shared" si="1"/>
        <v>36293</v>
      </c>
      <c r="J8" s="98">
        <f t="shared" si="2"/>
        <v>252637184</v>
      </c>
      <c r="K8" s="98">
        <f t="shared" si="3"/>
        <v>109420544</v>
      </c>
      <c r="L8" s="98">
        <f t="shared" si="4"/>
        <v>273014784</v>
      </c>
      <c r="M8" s="98">
        <f t="shared" si="5"/>
        <v>2308497408</v>
      </c>
      <c r="N8" s="98">
        <f t="shared" si="6"/>
        <v>2237964288</v>
      </c>
      <c r="O8" s="98">
        <f t="shared" si="7"/>
        <v>1254309888</v>
      </c>
      <c r="P8" s="98">
        <f t="shared" si="8"/>
        <v>177330.17650786653</v>
      </c>
    </row>
    <row r="9" spans="1:16" x14ac:dyDescent="0.25">
      <c r="A9" s="99" t="s">
        <v>189</v>
      </c>
      <c r="B9" s="98">
        <v>2281</v>
      </c>
      <c r="C9" s="98">
        <v>1532</v>
      </c>
      <c r="D9" s="98">
        <v>2971</v>
      </c>
      <c r="E9" s="98">
        <v>12502</v>
      </c>
      <c r="F9" s="98">
        <v>13214</v>
      </c>
      <c r="G9" s="98">
        <v>5857</v>
      </c>
      <c r="H9" s="98">
        <f t="shared" si="1"/>
        <v>38357</v>
      </c>
      <c r="J9" s="98">
        <f t="shared" si="2"/>
        <v>345690112</v>
      </c>
      <c r="K9" s="98">
        <f t="shared" si="3"/>
        <v>232177664</v>
      </c>
      <c r="L9" s="98">
        <f t="shared" si="4"/>
        <v>511107072</v>
      </c>
      <c r="M9" s="98">
        <f t="shared" si="5"/>
        <v>2150744064</v>
      </c>
      <c r="N9" s="98">
        <f t="shared" si="6"/>
        <v>2273230848</v>
      </c>
      <c r="O9" s="98">
        <f t="shared" si="7"/>
        <v>1247494144</v>
      </c>
      <c r="P9" s="98">
        <f t="shared" si="8"/>
        <v>176250.590609276</v>
      </c>
    </row>
    <row r="10" spans="1:16" x14ac:dyDescent="0.25">
      <c r="A10" s="99" t="s">
        <v>190</v>
      </c>
      <c r="B10" s="98">
        <v>2705</v>
      </c>
      <c r="C10" s="98">
        <v>2091</v>
      </c>
      <c r="D10" s="98">
        <v>4236</v>
      </c>
      <c r="E10" s="98">
        <v>9763</v>
      </c>
      <c r="F10" s="98">
        <v>11579</v>
      </c>
      <c r="G10" s="98">
        <v>4836</v>
      </c>
      <c r="H10" s="98">
        <f t="shared" si="1"/>
        <v>35210</v>
      </c>
      <c r="J10" s="98">
        <f t="shared" si="2"/>
        <v>409948160</v>
      </c>
      <c r="K10" s="98">
        <f t="shared" si="3"/>
        <v>316895232</v>
      </c>
      <c r="L10" s="98">
        <f t="shared" si="4"/>
        <v>728727552</v>
      </c>
      <c r="M10" s="98">
        <f t="shared" si="5"/>
        <v>1679548416</v>
      </c>
      <c r="N10" s="98">
        <f t="shared" si="6"/>
        <v>1991958528</v>
      </c>
      <c r="O10" s="98">
        <f t="shared" si="7"/>
        <v>1030029312</v>
      </c>
      <c r="P10" s="98">
        <f t="shared" si="8"/>
        <v>174868.1397330304</v>
      </c>
    </row>
    <row r="11" spans="1:16" x14ac:dyDescent="0.25">
      <c r="A11" s="99" t="s">
        <v>191</v>
      </c>
      <c r="B11" s="98">
        <v>18</v>
      </c>
      <c r="C11" s="98">
        <v>3</v>
      </c>
      <c r="D11" s="98">
        <v>3</v>
      </c>
      <c r="E11" s="98">
        <v>1575</v>
      </c>
      <c r="F11" s="98">
        <v>2344</v>
      </c>
      <c r="G11" s="98">
        <v>1137</v>
      </c>
      <c r="H11" s="98">
        <f t="shared" si="1"/>
        <v>5080</v>
      </c>
      <c r="J11" s="98">
        <f t="shared" si="2"/>
        <v>2727936</v>
      </c>
      <c r="K11" s="98">
        <f t="shared" si="3"/>
        <v>454656</v>
      </c>
      <c r="L11" s="98">
        <f t="shared" si="4"/>
        <v>516096</v>
      </c>
      <c r="M11" s="98">
        <f t="shared" si="5"/>
        <v>270950400</v>
      </c>
      <c r="N11" s="98">
        <f t="shared" si="6"/>
        <v>403243008</v>
      </c>
      <c r="O11" s="98">
        <f t="shared" si="7"/>
        <v>242171904</v>
      </c>
      <c r="P11" s="98">
        <f t="shared" si="8"/>
        <v>181114.96062992126</v>
      </c>
    </row>
    <row r="12" spans="1:16" x14ac:dyDescent="0.25">
      <c r="A12" s="99" t="s">
        <v>192</v>
      </c>
      <c r="B12" s="98">
        <v>48</v>
      </c>
      <c r="C12" s="98">
        <v>20</v>
      </c>
      <c r="D12" s="98">
        <v>60</v>
      </c>
      <c r="E12" s="98">
        <v>2776</v>
      </c>
      <c r="F12" s="98">
        <v>3637</v>
      </c>
      <c r="G12" s="98">
        <v>1853</v>
      </c>
      <c r="H12" s="98">
        <f t="shared" si="1"/>
        <v>8394</v>
      </c>
      <c r="J12" s="98">
        <f t="shared" si="2"/>
        <v>7274496</v>
      </c>
      <c r="K12" s="98">
        <f t="shared" si="3"/>
        <v>3031040</v>
      </c>
      <c r="L12" s="98">
        <f t="shared" si="4"/>
        <v>10321920</v>
      </c>
      <c r="M12" s="98">
        <f t="shared" si="5"/>
        <v>477560832</v>
      </c>
      <c r="N12" s="98">
        <f t="shared" si="6"/>
        <v>625680384</v>
      </c>
      <c r="O12" s="98">
        <f t="shared" si="7"/>
        <v>394674176</v>
      </c>
      <c r="P12" s="98">
        <f t="shared" si="8"/>
        <v>180908.13056945437</v>
      </c>
    </row>
    <row r="13" spans="1:16" x14ac:dyDescent="0.25">
      <c r="A13" s="99" t="s">
        <v>193</v>
      </c>
      <c r="B13" s="98">
        <v>253</v>
      </c>
      <c r="C13" s="98">
        <v>115</v>
      </c>
      <c r="D13" s="98">
        <v>368</v>
      </c>
      <c r="E13" s="98">
        <v>4606</v>
      </c>
      <c r="F13" s="98">
        <v>5838</v>
      </c>
      <c r="G13" s="98">
        <v>2588</v>
      </c>
      <c r="H13" s="98">
        <f t="shared" si="1"/>
        <v>13768</v>
      </c>
      <c r="J13" s="98">
        <f t="shared" si="2"/>
        <v>38342656</v>
      </c>
      <c r="K13" s="98">
        <f t="shared" si="3"/>
        <v>17428480</v>
      </c>
      <c r="L13" s="98">
        <f t="shared" si="4"/>
        <v>63307776</v>
      </c>
      <c r="M13" s="98">
        <f t="shared" si="5"/>
        <v>792379392</v>
      </c>
      <c r="N13" s="98">
        <f t="shared" si="6"/>
        <v>1004322816</v>
      </c>
      <c r="O13" s="98">
        <f t="shared" si="7"/>
        <v>551223296</v>
      </c>
      <c r="P13" s="98">
        <f t="shared" si="8"/>
        <v>179183.93492155723</v>
      </c>
    </row>
    <row r="14" spans="1:16" x14ac:dyDescent="0.25">
      <c r="A14" s="99" t="s">
        <v>194</v>
      </c>
      <c r="B14" s="98">
        <v>624</v>
      </c>
      <c r="C14" s="98">
        <v>557</v>
      </c>
      <c r="D14" s="98">
        <v>1003</v>
      </c>
      <c r="E14" s="98">
        <v>6058</v>
      </c>
      <c r="F14" s="98">
        <v>6862</v>
      </c>
      <c r="G14" s="98">
        <v>3019</v>
      </c>
      <c r="H14" s="98">
        <f t="shared" si="1"/>
        <v>18123</v>
      </c>
      <c r="J14" s="98">
        <f t="shared" si="2"/>
        <v>94568448</v>
      </c>
      <c r="K14" s="98">
        <f t="shared" si="3"/>
        <v>84414464</v>
      </c>
      <c r="L14" s="98">
        <f t="shared" si="4"/>
        <v>172548096</v>
      </c>
      <c r="M14" s="98">
        <f t="shared" si="5"/>
        <v>1042169856</v>
      </c>
      <c r="N14" s="98">
        <f t="shared" si="6"/>
        <v>1180483584</v>
      </c>
      <c r="O14" s="98">
        <f t="shared" si="7"/>
        <v>643022848</v>
      </c>
      <c r="P14" s="98">
        <f t="shared" si="8"/>
        <v>177520.68068200629</v>
      </c>
    </row>
    <row r="15" spans="1:16" x14ac:dyDescent="0.25">
      <c r="A15" s="99" t="s">
        <v>195</v>
      </c>
      <c r="B15" s="98">
        <v>0</v>
      </c>
      <c r="C15" s="98">
        <v>0</v>
      </c>
      <c r="D15" s="98">
        <v>0</v>
      </c>
      <c r="E15" s="98">
        <v>1232135</v>
      </c>
      <c r="F15" s="98">
        <v>377155</v>
      </c>
      <c r="G15" s="98">
        <v>427692</v>
      </c>
      <c r="H15" s="98">
        <f t="shared" si="1"/>
        <v>2036982</v>
      </c>
      <c r="J15" s="98">
        <f t="shared" si="2"/>
        <v>0</v>
      </c>
      <c r="K15" s="98">
        <f t="shared" si="3"/>
        <v>0</v>
      </c>
      <c r="L15" s="98">
        <f t="shared" si="4"/>
        <v>0</v>
      </c>
      <c r="M15" s="98">
        <f t="shared" si="5"/>
        <v>211966648320</v>
      </c>
      <c r="N15" s="98">
        <f t="shared" si="6"/>
        <v>64882728960</v>
      </c>
      <c r="O15" s="98">
        <f t="shared" si="7"/>
        <v>91094974464</v>
      </c>
      <c r="P15" s="98">
        <f t="shared" si="8"/>
        <v>180632.10757090637</v>
      </c>
    </row>
    <row r="16" spans="1:16" x14ac:dyDescent="0.25">
      <c r="A16" s="99" t="s">
        <v>196</v>
      </c>
      <c r="B16" s="98">
        <v>0</v>
      </c>
      <c r="C16" s="98">
        <v>0</v>
      </c>
      <c r="D16" s="98">
        <v>0</v>
      </c>
      <c r="E16" s="98">
        <v>943117</v>
      </c>
      <c r="F16" s="98">
        <v>268672</v>
      </c>
      <c r="G16" s="98">
        <v>313229</v>
      </c>
      <c r="H16" s="98">
        <f t="shared" si="1"/>
        <v>1525018</v>
      </c>
      <c r="J16" s="98">
        <f t="shared" si="2"/>
        <v>0</v>
      </c>
      <c r="K16" s="98">
        <f t="shared" si="3"/>
        <v>0</v>
      </c>
      <c r="L16" s="98">
        <f t="shared" si="4"/>
        <v>0</v>
      </c>
      <c r="M16" s="98">
        <f t="shared" si="5"/>
        <v>162246303744</v>
      </c>
      <c r="N16" s="98">
        <f t="shared" si="6"/>
        <v>46220181504</v>
      </c>
      <c r="O16" s="98">
        <f t="shared" si="7"/>
        <v>66715271168</v>
      </c>
      <c r="P16" s="98">
        <f t="shared" si="8"/>
        <v>180444.92354582043</v>
      </c>
    </row>
    <row r="17" spans="1:16" x14ac:dyDescent="0.25">
      <c r="A17" s="99" t="s">
        <v>197</v>
      </c>
      <c r="B17" s="98">
        <v>0</v>
      </c>
      <c r="C17" s="98">
        <v>0</v>
      </c>
      <c r="D17" s="98">
        <v>0</v>
      </c>
      <c r="E17" s="98">
        <v>640566</v>
      </c>
      <c r="F17" s="98">
        <v>200002</v>
      </c>
      <c r="G17" s="98">
        <v>174543</v>
      </c>
      <c r="H17" s="98">
        <f t="shared" si="1"/>
        <v>1015111</v>
      </c>
      <c r="J17" s="98">
        <f t="shared" si="2"/>
        <v>0</v>
      </c>
      <c r="K17" s="98">
        <f t="shared" si="3"/>
        <v>0</v>
      </c>
      <c r="L17" s="98">
        <f t="shared" si="4"/>
        <v>0</v>
      </c>
      <c r="M17" s="98">
        <f t="shared" si="5"/>
        <v>110197850112</v>
      </c>
      <c r="N17" s="98">
        <f t="shared" si="6"/>
        <v>34406744064</v>
      </c>
      <c r="O17" s="98">
        <f t="shared" si="7"/>
        <v>37176262656</v>
      </c>
      <c r="P17" s="98">
        <f t="shared" si="8"/>
        <v>179074.85667281706</v>
      </c>
    </row>
    <row r="18" spans="1:16" x14ac:dyDescent="0.25">
      <c r="A18" s="99" t="s">
        <v>198</v>
      </c>
      <c r="B18" s="98">
        <v>0</v>
      </c>
      <c r="C18" s="98">
        <v>0</v>
      </c>
      <c r="D18" s="98">
        <v>0</v>
      </c>
      <c r="E18" s="98">
        <v>420798</v>
      </c>
      <c r="F18" s="98">
        <v>171274</v>
      </c>
      <c r="G18" s="98">
        <v>71889</v>
      </c>
      <c r="H18" s="98">
        <f t="shared" si="1"/>
        <v>663961</v>
      </c>
      <c r="J18" s="98">
        <f t="shared" si="2"/>
        <v>0</v>
      </c>
      <c r="K18" s="98">
        <f t="shared" si="3"/>
        <v>0</v>
      </c>
      <c r="L18" s="98">
        <f t="shared" si="4"/>
        <v>0</v>
      </c>
      <c r="M18" s="98">
        <f t="shared" si="5"/>
        <v>72390721536</v>
      </c>
      <c r="N18" s="98">
        <f t="shared" si="6"/>
        <v>29464608768</v>
      </c>
      <c r="O18" s="98">
        <f t="shared" si="7"/>
        <v>15311781888</v>
      </c>
      <c r="P18" s="98">
        <f t="shared" si="8"/>
        <v>176466.85903539514</v>
      </c>
    </row>
    <row r="19" spans="1:16" x14ac:dyDescent="0.25">
      <c r="A19" s="99" t="s">
        <v>199</v>
      </c>
      <c r="B19" s="98">
        <v>0</v>
      </c>
      <c r="C19" s="98">
        <v>0</v>
      </c>
      <c r="D19" s="98">
        <v>0</v>
      </c>
      <c r="E19" s="98">
        <v>1831886</v>
      </c>
      <c r="F19" s="98">
        <v>528912</v>
      </c>
      <c r="G19" s="98">
        <v>4126576</v>
      </c>
      <c r="H19" s="98">
        <f t="shared" si="1"/>
        <v>6487374</v>
      </c>
      <c r="J19" s="98">
        <f t="shared" si="2"/>
        <v>0</v>
      </c>
      <c r="K19" s="98">
        <f t="shared" si="3"/>
        <v>0</v>
      </c>
      <c r="L19" s="98">
        <f t="shared" si="4"/>
        <v>0</v>
      </c>
      <c r="M19" s="98">
        <f t="shared" si="5"/>
        <v>315143012352</v>
      </c>
      <c r="N19" s="98">
        <f t="shared" si="6"/>
        <v>90989789184</v>
      </c>
      <c r="O19" s="98">
        <f t="shared" si="7"/>
        <v>878927675392</v>
      </c>
      <c r="P19" s="98">
        <f t="shared" si="8"/>
        <v>198086.38702316221</v>
      </c>
    </row>
    <row r="20" spans="1:16" x14ac:dyDescent="0.25">
      <c r="A20" s="99" t="s">
        <v>200</v>
      </c>
      <c r="B20" s="98">
        <v>0</v>
      </c>
      <c r="C20" s="98">
        <v>0</v>
      </c>
      <c r="D20" s="98">
        <v>0</v>
      </c>
      <c r="E20" s="98">
        <v>1305495</v>
      </c>
      <c r="F20" s="98">
        <v>487272</v>
      </c>
      <c r="G20" s="98">
        <v>1951569</v>
      </c>
      <c r="H20" s="98">
        <f t="shared" si="1"/>
        <v>3744336</v>
      </c>
      <c r="J20" s="98">
        <f t="shared" si="2"/>
        <v>0</v>
      </c>
      <c r="K20" s="98">
        <f t="shared" si="3"/>
        <v>0</v>
      </c>
      <c r="L20" s="98">
        <f t="shared" si="4"/>
        <v>0</v>
      </c>
      <c r="M20" s="98">
        <f t="shared" si="5"/>
        <v>224586915840</v>
      </c>
      <c r="N20" s="98">
        <f t="shared" si="6"/>
        <v>83826376704</v>
      </c>
      <c r="O20" s="98">
        <f t="shared" si="7"/>
        <v>415668584448</v>
      </c>
      <c r="P20" s="98">
        <f t="shared" si="8"/>
        <v>193380.58256310332</v>
      </c>
    </row>
    <row r="21" spans="1:16" x14ac:dyDescent="0.25">
      <c r="A21" s="99" t="s">
        <v>201</v>
      </c>
      <c r="B21" s="98">
        <v>0</v>
      </c>
      <c r="C21" s="98">
        <v>0</v>
      </c>
      <c r="D21" s="98">
        <v>0</v>
      </c>
      <c r="E21" s="98">
        <v>787229</v>
      </c>
      <c r="F21" s="98">
        <v>585468</v>
      </c>
      <c r="G21" s="98">
        <v>618782</v>
      </c>
      <c r="H21" s="98">
        <f t="shared" si="1"/>
        <v>1991479</v>
      </c>
      <c r="J21" s="98">
        <f t="shared" si="2"/>
        <v>0</v>
      </c>
      <c r="K21" s="98">
        <f t="shared" si="3"/>
        <v>0</v>
      </c>
      <c r="L21" s="98">
        <f t="shared" si="4"/>
        <v>0</v>
      </c>
      <c r="M21" s="98">
        <f t="shared" si="5"/>
        <v>135428579328</v>
      </c>
      <c r="N21" s="98">
        <f t="shared" si="6"/>
        <v>100719230976</v>
      </c>
      <c r="O21" s="98">
        <f t="shared" si="7"/>
        <v>131795615744</v>
      </c>
      <c r="P21" s="98">
        <f t="shared" si="8"/>
        <v>184758.87822467624</v>
      </c>
    </row>
    <row r="22" spans="1:16" x14ac:dyDescent="0.25">
      <c r="A22" s="99" t="s">
        <v>202</v>
      </c>
      <c r="B22" s="98">
        <v>0</v>
      </c>
      <c r="C22" s="98">
        <v>0</v>
      </c>
      <c r="D22" s="98">
        <v>0</v>
      </c>
      <c r="E22" s="98">
        <v>450839</v>
      </c>
      <c r="F22" s="98">
        <v>355693</v>
      </c>
      <c r="G22" s="98">
        <v>328772</v>
      </c>
      <c r="H22" s="98">
        <f t="shared" si="1"/>
        <v>1135304</v>
      </c>
      <c r="J22" s="98">
        <f t="shared" si="2"/>
        <v>0</v>
      </c>
      <c r="K22" s="98">
        <f t="shared" si="3"/>
        <v>0</v>
      </c>
      <c r="L22" s="98">
        <f t="shared" si="4"/>
        <v>0</v>
      </c>
      <c r="M22" s="98">
        <f t="shared" si="5"/>
        <v>77558734848</v>
      </c>
      <c r="N22" s="98">
        <f t="shared" si="6"/>
        <v>61190578176</v>
      </c>
      <c r="O22" s="98">
        <f t="shared" si="7"/>
        <v>70025805824</v>
      </c>
      <c r="P22" s="98">
        <f t="shared" si="8"/>
        <v>183893.58167327871</v>
      </c>
    </row>
    <row r="23" spans="1:16" x14ac:dyDescent="0.25">
      <c r="A23" s="99" t="s">
        <v>203</v>
      </c>
      <c r="B23" s="98">
        <v>0</v>
      </c>
      <c r="C23" s="98">
        <v>0</v>
      </c>
      <c r="D23" s="98">
        <v>0</v>
      </c>
      <c r="E23" s="98">
        <v>84445</v>
      </c>
      <c r="F23" s="98">
        <v>42397</v>
      </c>
      <c r="G23" s="98">
        <v>135878</v>
      </c>
      <c r="H23" s="98">
        <f t="shared" si="1"/>
        <v>262720</v>
      </c>
      <c r="J23" s="98">
        <f t="shared" si="2"/>
        <v>0</v>
      </c>
      <c r="K23" s="98">
        <f t="shared" si="3"/>
        <v>0</v>
      </c>
      <c r="L23" s="98">
        <f t="shared" si="4"/>
        <v>0</v>
      </c>
      <c r="M23" s="98">
        <f t="shared" si="5"/>
        <v>14527242240</v>
      </c>
      <c r="N23" s="98">
        <f t="shared" si="6"/>
        <v>7293640704</v>
      </c>
      <c r="O23" s="98">
        <f t="shared" si="7"/>
        <v>28940926976</v>
      </c>
      <c r="P23" s="98">
        <f t="shared" si="8"/>
        <v>193216.38976857491</v>
      </c>
    </row>
    <row r="24" spans="1:16" x14ac:dyDescent="0.25">
      <c r="A24" s="99" t="s">
        <v>204</v>
      </c>
      <c r="B24" s="98">
        <v>0</v>
      </c>
      <c r="C24" s="98">
        <v>0</v>
      </c>
      <c r="D24" s="98">
        <v>0</v>
      </c>
      <c r="E24" s="98">
        <v>136991</v>
      </c>
      <c r="F24" s="98">
        <v>62451</v>
      </c>
      <c r="G24" s="98">
        <v>206677</v>
      </c>
      <c r="H24" s="98">
        <f t="shared" si="1"/>
        <v>406119</v>
      </c>
      <c r="J24" s="98">
        <f t="shared" si="2"/>
        <v>0</v>
      </c>
      <c r="K24" s="98">
        <f t="shared" si="3"/>
        <v>0</v>
      </c>
      <c r="L24" s="98">
        <f t="shared" si="4"/>
        <v>0</v>
      </c>
      <c r="M24" s="98">
        <f t="shared" si="5"/>
        <v>23566835712</v>
      </c>
      <c r="N24" s="98">
        <f t="shared" si="6"/>
        <v>10743570432</v>
      </c>
      <c r="O24" s="98">
        <f t="shared" si="7"/>
        <v>44020547584</v>
      </c>
      <c r="P24" s="98">
        <f t="shared" si="8"/>
        <v>192876.85069647073</v>
      </c>
    </row>
    <row r="25" spans="1:16" x14ac:dyDescent="0.25">
      <c r="A25" s="99" t="s">
        <v>205</v>
      </c>
      <c r="B25" s="98">
        <v>0</v>
      </c>
      <c r="C25" s="98">
        <v>0</v>
      </c>
      <c r="D25" s="98">
        <v>0</v>
      </c>
      <c r="E25" s="98">
        <v>127322</v>
      </c>
      <c r="F25" s="98">
        <v>99634</v>
      </c>
      <c r="G25" s="98">
        <v>72279</v>
      </c>
      <c r="H25" s="98">
        <f t="shared" si="1"/>
        <v>299235</v>
      </c>
      <c r="J25" s="98">
        <f t="shared" si="2"/>
        <v>0</v>
      </c>
      <c r="K25" s="98">
        <f t="shared" si="3"/>
        <v>0</v>
      </c>
      <c r="L25" s="98">
        <f t="shared" si="4"/>
        <v>0</v>
      </c>
      <c r="M25" s="98">
        <f t="shared" si="5"/>
        <v>21903458304</v>
      </c>
      <c r="N25" s="98">
        <f t="shared" si="6"/>
        <v>17140236288</v>
      </c>
      <c r="O25" s="98">
        <f t="shared" si="7"/>
        <v>15394848768</v>
      </c>
      <c r="P25" s="98">
        <f t="shared" si="8"/>
        <v>181925.72179056593</v>
      </c>
    </row>
    <row r="26" spans="1:16" x14ac:dyDescent="0.25">
      <c r="A26" s="99" t="s">
        <v>206</v>
      </c>
      <c r="B26" s="98">
        <v>0</v>
      </c>
      <c r="C26" s="98">
        <v>0</v>
      </c>
      <c r="D26" s="98">
        <v>0</v>
      </c>
      <c r="E26" s="98">
        <v>113628</v>
      </c>
      <c r="F26" s="98">
        <v>97066</v>
      </c>
      <c r="G26" s="98">
        <v>67793</v>
      </c>
      <c r="H26" s="98">
        <f t="shared" si="1"/>
        <v>278487</v>
      </c>
      <c r="J26" s="98">
        <f t="shared" si="2"/>
        <v>0</v>
      </c>
      <c r="K26" s="98">
        <f t="shared" si="3"/>
        <v>0</v>
      </c>
      <c r="L26" s="98">
        <f t="shared" si="4"/>
        <v>0</v>
      </c>
      <c r="M26" s="98">
        <f t="shared" si="5"/>
        <v>19547652096</v>
      </c>
      <c r="N26" s="98">
        <f t="shared" si="6"/>
        <v>16698458112</v>
      </c>
      <c r="O26" s="98">
        <f t="shared" si="7"/>
        <v>14439366656</v>
      </c>
      <c r="P26" s="98">
        <f t="shared" si="8"/>
        <v>182003.02658292846</v>
      </c>
    </row>
    <row r="27" spans="1:16" x14ac:dyDescent="0.25">
      <c r="A27" s="99" t="s">
        <v>207</v>
      </c>
      <c r="B27" s="98">
        <v>2638</v>
      </c>
      <c r="C27" s="98">
        <v>525</v>
      </c>
      <c r="D27" s="98">
        <v>1069</v>
      </c>
      <c r="E27" s="98">
        <v>18785</v>
      </c>
      <c r="F27" s="98">
        <v>6168</v>
      </c>
      <c r="G27" s="98">
        <v>2427</v>
      </c>
      <c r="H27" s="98">
        <f t="shared" si="1"/>
        <v>31612</v>
      </c>
      <c r="J27" s="98">
        <f t="shared" si="2"/>
        <v>399794176</v>
      </c>
      <c r="K27" s="98">
        <f t="shared" si="3"/>
        <v>79564800</v>
      </c>
      <c r="L27" s="98">
        <f t="shared" si="4"/>
        <v>183902208</v>
      </c>
      <c r="M27" s="98">
        <f t="shared" si="5"/>
        <v>3231621120</v>
      </c>
      <c r="N27" s="98">
        <f t="shared" si="6"/>
        <v>1061093376</v>
      </c>
      <c r="O27" s="98">
        <f t="shared" si="7"/>
        <v>516931584</v>
      </c>
      <c r="P27" s="98">
        <f t="shared" si="8"/>
        <v>173127.52321903076</v>
      </c>
    </row>
    <row r="28" spans="1:16" x14ac:dyDescent="0.25">
      <c r="A28" s="99" t="s">
        <v>208</v>
      </c>
      <c r="B28" s="98">
        <v>6185</v>
      </c>
      <c r="C28" s="98">
        <v>1317</v>
      </c>
      <c r="D28" s="98">
        <v>4202</v>
      </c>
      <c r="E28" s="98">
        <v>13881</v>
      </c>
      <c r="F28" s="98">
        <v>7425</v>
      </c>
      <c r="G28" s="98">
        <v>1634</v>
      </c>
      <c r="H28" s="98">
        <f t="shared" si="1"/>
        <v>34644</v>
      </c>
      <c r="J28" s="98">
        <f t="shared" si="2"/>
        <v>937349120</v>
      </c>
      <c r="K28" s="98">
        <f t="shared" si="3"/>
        <v>199593984</v>
      </c>
      <c r="L28" s="98">
        <f t="shared" si="4"/>
        <v>722878464</v>
      </c>
      <c r="M28" s="98">
        <f t="shared" si="5"/>
        <v>2387976192</v>
      </c>
      <c r="N28" s="98">
        <f t="shared" si="6"/>
        <v>1277337600</v>
      </c>
      <c r="O28" s="98">
        <f t="shared" si="7"/>
        <v>348028928</v>
      </c>
      <c r="P28" s="98">
        <f t="shared" si="8"/>
        <v>169529.04653042374</v>
      </c>
    </row>
    <row r="29" spans="1:16" x14ac:dyDescent="0.25">
      <c r="A29" s="99" t="s">
        <v>209</v>
      </c>
      <c r="B29" s="98">
        <v>7187</v>
      </c>
      <c r="C29" s="98">
        <v>1513</v>
      </c>
      <c r="D29" s="98">
        <v>4708</v>
      </c>
      <c r="E29" s="98">
        <v>11577</v>
      </c>
      <c r="F29" s="98">
        <v>6495</v>
      </c>
      <c r="G29" s="98">
        <v>1171</v>
      </c>
      <c r="H29" s="98">
        <f t="shared" si="1"/>
        <v>32651</v>
      </c>
      <c r="J29" s="98">
        <f t="shared" si="2"/>
        <v>1089204224</v>
      </c>
      <c r="K29" s="98">
        <f t="shared" si="3"/>
        <v>229298176</v>
      </c>
      <c r="L29" s="98">
        <f t="shared" si="4"/>
        <v>809926656</v>
      </c>
      <c r="M29" s="98">
        <f t="shared" si="5"/>
        <v>1991614464</v>
      </c>
      <c r="N29" s="98">
        <f t="shared" si="6"/>
        <v>1117347840</v>
      </c>
      <c r="O29" s="98">
        <f t="shared" si="7"/>
        <v>249413632</v>
      </c>
      <c r="P29" s="98">
        <f t="shared" si="8"/>
        <v>168044.0106581728</v>
      </c>
    </row>
    <row r="30" spans="1:16" x14ac:dyDescent="0.25">
      <c r="A30" s="99" t="s">
        <v>210</v>
      </c>
      <c r="B30" s="98">
        <v>9572</v>
      </c>
      <c r="C30" s="98">
        <v>1611</v>
      </c>
      <c r="D30" s="98">
        <v>6281</v>
      </c>
      <c r="E30" s="98">
        <v>7687</v>
      </c>
      <c r="F30" s="98">
        <v>4944</v>
      </c>
      <c r="G30" s="98">
        <v>984</v>
      </c>
      <c r="H30" s="98">
        <f t="shared" si="1"/>
        <v>31079</v>
      </c>
      <c r="J30" s="98">
        <f t="shared" si="2"/>
        <v>1450655744</v>
      </c>
      <c r="K30" s="98">
        <f t="shared" si="3"/>
        <v>244150272</v>
      </c>
      <c r="L30" s="98">
        <f t="shared" si="4"/>
        <v>1080532992</v>
      </c>
      <c r="M30" s="98">
        <f t="shared" si="5"/>
        <v>1322409984</v>
      </c>
      <c r="N30" s="98">
        <f t="shared" si="6"/>
        <v>850526208</v>
      </c>
      <c r="O30" s="98">
        <f t="shared" si="7"/>
        <v>209584128</v>
      </c>
      <c r="P30" s="98">
        <f t="shared" si="8"/>
        <v>165959.62958911163</v>
      </c>
    </row>
    <row r="33" spans="1:12" x14ac:dyDescent="0.25">
      <c r="A33" s="102" t="s">
        <v>218</v>
      </c>
      <c r="B33" s="83" t="s">
        <v>47</v>
      </c>
      <c r="C33" s="98"/>
      <c r="D33" s="98"/>
      <c r="E33" s="98"/>
      <c r="F33" s="98"/>
      <c r="G33" s="98"/>
      <c r="H33" s="83" t="s">
        <v>15</v>
      </c>
      <c r="J33" s="89" t="s">
        <v>49</v>
      </c>
      <c r="K33" s="89"/>
      <c r="L33" s="89"/>
    </row>
    <row r="34" spans="1:12" x14ac:dyDescent="0.25">
      <c r="A34" s="100" t="s">
        <v>220</v>
      </c>
      <c r="B34" s="100" t="s">
        <v>221</v>
      </c>
      <c r="C34" s="100" t="s">
        <v>222</v>
      </c>
      <c r="D34" s="100" t="s">
        <v>223</v>
      </c>
      <c r="E34" s="100" t="s">
        <v>224</v>
      </c>
      <c r="F34" s="100" t="s">
        <v>225</v>
      </c>
      <c r="G34" s="100" t="s">
        <v>226</v>
      </c>
      <c r="H34" s="100" t="s">
        <v>227</v>
      </c>
      <c r="J34" s="75" t="s">
        <v>161</v>
      </c>
      <c r="K34" s="82" t="s">
        <v>160</v>
      </c>
      <c r="L34" s="77" t="s">
        <v>159</v>
      </c>
    </row>
    <row r="35" spans="1:12" x14ac:dyDescent="0.25">
      <c r="A35" s="98" t="s">
        <v>219</v>
      </c>
      <c r="B35" s="98">
        <v>151552</v>
      </c>
      <c r="C35" s="98">
        <v>151552</v>
      </c>
      <c r="D35" s="98">
        <v>172032</v>
      </c>
      <c r="E35" s="98">
        <v>172032</v>
      </c>
      <c r="F35" s="98">
        <v>172032</v>
      </c>
      <c r="G35" s="98">
        <v>212992</v>
      </c>
      <c r="H35" s="98">
        <v>212992</v>
      </c>
      <c r="J35" s="76">
        <f>MIN(P3:P30)/H35</f>
        <v>0.77918245562796551</v>
      </c>
      <c r="K35" s="54">
        <f>FLOOR(AVERAGE(P3:P30),1)/H35</f>
        <v>0.84496600811298073</v>
      </c>
      <c r="L35" s="78">
        <f>MAX(P3:P30)/H35</f>
        <v>0.93001796791974445</v>
      </c>
    </row>
  </sheetData>
  <mergeCells count="1">
    <mergeCell ref="J33:L3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85" zoomScaleNormal="85" workbookViewId="0">
      <selection activeCell="C19" sqref="A1:XFD1048576"/>
    </sheetView>
  </sheetViews>
  <sheetFormatPr defaultRowHeight="15" x14ac:dyDescent="0.25"/>
  <cols>
    <col min="1" max="1" width="34" style="3" customWidth="1"/>
    <col min="2" max="2" width="41.625" style="3" customWidth="1"/>
    <col min="3" max="3" width="45.25" style="3" customWidth="1"/>
    <col min="4" max="4" width="52.375" style="3" bestFit="1" customWidth="1"/>
    <col min="5" max="16384" width="9" style="3"/>
  </cols>
  <sheetData>
    <row r="1" spans="1:4" s="23" customFormat="1" ht="15.75" x14ac:dyDescent="0.25">
      <c r="A1" s="85" t="s">
        <v>16</v>
      </c>
      <c r="B1" s="85"/>
      <c r="C1" s="85"/>
      <c r="D1" s="85"/>
    </row>
    <row r="2" spans="1:4" x14ac:dyDescent="0.25">
      <c r="A2" s="44"/>
      <c r="B2" s="44" t="s">
        <v>126</v>
      </c>
      <c r="C2" s="44" t="s">
        <v>144</v>
      </c>
      <c r="D2" s="44" t="s">
        <v>133</v>
      </c>
    </row>
    <row r="3" spans="1:4" ht="30" x14ac:dyDescent="0.25">
      <c r="A3" s="45" t="s">
        <v>17</v>
      </c>
      <c r="B3" s="44" t="s">
        <v>112</v>
      </c>
      <c r="C3" s="44" t="s">
        <v>113</v>
      </c>
      <c r="D3" s="44"/>
    </row>
    <row r="4" spans="1:4" s="23" customFormat="1" ht="30" x14ac:dyDescent="0.25">
      <c r="A4" s="6" t="s">
        <v>14</v>
      </c>
      <c r="B4" s="5" t="s">
        <v>145</v>
      </c>
      <c r="C4" s="5" t="s">
        <v>114</v>
      </c>
      <c r="D4" s="5"/>
    </row>
    <row r="5" spans="1:4" s="23" customFormat="1" ht="45" x14ac:dyDescent="0.25">
      <c r="A5" s="48" t="s">
        <v>102</v>
      </c>
      <c r="B5" s="49" t="s">
        <v>127</v>
      </c>
      <c r="C5" s="49" t="s">
        <v>124</v>
      </c>
      <c r="D5" s="49"/>
    </row>
    <row r="6" spans="1:4" hidden="1" x14ac:dyDescent="0.25">
      <c r="A6" s="50" t="s">
        <v>103</v>
      </c>
      <c r="B6" s="44"/>
      <c r="C6" s="44"/>
      <c r="D6" s="44"/>
    </row>
    <row r="7" spans="1:4" ht="30" x14ac:dyDescent="0.25">
      <c r="A7" s="45" t="s">
        <v>134</v>
      </c>
      <c r="B7" s="44" t="s">
        <v>118</v>
      </c>
      <c r="C7" s="44" t="s">
        <v>113</v>
      </c>
      <c r="D7" s="44"/>
    </row>
    <row r="8" spans="1:4" ht="30" x14ac:dyDescent="0.25">
      <c r="A8" s="45" t="s">
        <v>135</v>
      </c>
      <c r="B8" s="44" t="s">
        <v>116</v>
      </c>
      <c r="C8" s="44" t="s">
        <v>115</v>
      </c>
      <c r="D8" s="44" t="s">
        <v>111</v>
      </c>
    </row>
    <row r="9" spans="1:4" hidden="1" x14ac:dyDescent="0.25">
      <c r="A9" s="50" t="s">
        <v>80</v>
      </c>
      <c r="B9" s="44"/>
      <c r="C9" s="44"/>
      <c r="D9" s="44"/>
    </row>
    <row r="10" spans="1:4" ht="30" x14ac:dyDescent="0.25">
      <c r="A10" s="45" t="s">
        <v>136</v>
      </c>
      <c r="B10" s="44" t="s">
        <v>118</v>
      </c>
      <c r="C10" s="44" t="s">
        <v>113</v>
      </c>
      <c r="D10" s="44"/>
    </row>
    <row r="11" spans="1:4" ht="30" x14ac:dyDescent="0.25">
      <c r="A11" s="45" t="s">
        <v>137</v>
      </c>
      <c r="B11" s="44" t="s">
        <v>117</v>
      </c>
      <c r="C11" s="44" t="s">
        <v>119</v>
      </c>
      <c r="D11" s="44" t="s">
        <v>110</v>
      </c>
    </row>
    <row r="12" spans="1:4" x14ac:dyDescent="0.25">
      <c r="A12" s="8"/>
      <c r="B12" s="8"/>
    </row>
    <row r="13" spans="1:4" s="23" customFormat="1" ht="15.75" x14ac:dyDescent="0.25">
      <c r="A13" s="86" t="s">
        <v>120</v>
      </c>
      <c r="B13" s="87"/>
    </row>
    <row r="14" spans="1:4" x14ac:dyDescent="0.25">
      <c r="A14" s="45" t="s">
        <v>25</v>
      </c>
      <c r="B14" s="44" t="s">
        <v>106</v>
      </c>
    </row>
    <row r="15" spans="1:4" s="23" customFormat="1" x14ac:dyDescent="0.25">
      <c r="A15" s="7" t="s">
        <v>22</v>
      </c>
      <c r="B15" s="5" t="s">
        <v>121</v>
      </c>
    </row>
    <row r="16" spans="1:4" ht="30" x14ac:dyDescent="0.25">
      <c r="A16" s="45" t="s">
        <v>23</v>
      </c>
      <c r="B16" s="44" t="s">
        <v>107</v>
      </c>
    </row>
    <row r="17" spans="1:2" x14ac:dyDescent="0.25">
      <c r="A17" s="45" t="s">
        <v>27</v>
      </c>
      <c r="B17" s="44" t="s">
        <v>106</v>
      </c>
    </row>
    <row r="18" spans="1:2" x14ac:dyDescent="0.25">
      <c r="A18" s="8"/>
      <c r="B18" s="8"/>
    </row>
    <row r="19" spans="1:2" s="23" customFormat="1" ht="15.75" x14ac:dyDescent="0.25">
      <c r="A19" s="86" t="s">
        <v>26</v>
      </c>
      <c r="B19" s="87"/>
    </row>
    <row r="20" spans="1:2" x14ac:dyDescent="0.25">
      <c r="A20" s="45" t="s">
        <v>138</v>
      </c>
      <c r="B20" s="44" t="s">
        <v>106</v>
      </c>
    </row>
    <row r="21" spans="1:2" ht="45" x14ac:dyDescent="0.25">
      <c r="A21" s="45" t="s">
        <v>139</v>
      </c>
      <c r="B21" s="44" t="s">
        <v>122</v>
      </c>
    </row>
    <row r="22" spans="1:2" x14ac:dyDescent="0.25">
      <c r="A22" s="45" t="s">
        <v>140</v>
      </c>
      <c r="B22" s="44" t="s">
        <v>108</v>
      </c>
    </row>
    <row r="23" spans="1:2" ht="45" x14ac:dyDescent="0.25">
      <c r="A23" s="45" t="s">
        <v>141</v>
      </c>
      <c r="B23" s="44" t="s">
        <v>123</v>
      </c>
    </row>
    <row r="24" spans="1:2" x14ac:dyDescent="0.25">
      <c r="A24" s="45" t="s">
        <v>142</v>
      </c>
      <c r="B24" s="44" t="s">
        <v>109</v>
      </c>
    </row>
  </sheetData>
  <mergeCells count="3">
    <mergeCell ref="A1:D1"/>
    <mergeCell ref="A13:B13"/>
    <mergeCell ref="A19:B19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zoomScaleNormal="100" workbookViewId="0">
      <selection activeCell="C3" sqref="C3"/>
    </sheetView>
  </sheetViews>
  <sheetFormatPr defaultRowHeight="15" x14ac:dyDescent="0.25"/>
  <cols>
    <col min="1" max="1" width="10.625" style="3" customWidth="1"/>
    <col min="2" max="2" width="10.875" style="3" bestFit="1" customWidth="1"/>
    <col min="3" max="6" width="15.625" style="3" customWidth="1"/>
    <col min="7" max="7" width="16.125" style="3" customWidth="1"/>
    <col min="8" max="16384" width="9" style="3"/>
  </cols>
  <sheetData>
    <row r="2" spans="2:6" x14ac:dyDescent="0.25">
      <c r="B2" s="88" t="s">
        <v>146</v>
      </c>
      <c r="C2" s="88"/>
      <c r="D2" s="88"/>
      <c r="E2" s="88"/>
      <c r="F2" s="88"/>
    </row>
    <row r="3" spans="2:6" ht="45" x14ac:dyDescent="0.25">
      <c r="B3" s="12"/>
      <c r="C3" s="52" t="s">
        <v>100</v>
      </c>
      <c r="D3" s="52" t="s">
        <v>64</v>
      </c>
      <c r="E3" s="52" t="s">
        <v>65</v>
      </c>
      <c r="F3" s="52" t="s">
        <v>182</v>
      </c>
    </row>
    <row r="4" spans="2:6" x14ac:dyDescent="0.25">
      <c r="B4" s="53" t="s">
        <v>58</v>
      </c>
      <c r="C4" s="54">
        <f>Overall_LCU_Method1!K21</f>
        <v>0.99473684210526314</v>
      </c>
      <c r="D4" s="54">
        <f>Overall_LCU_Method1!K37</f>
        <v>1.0398179059180577</v>
      </c>
      <c r="E4" s="54">
        <f>Overall_LCU_Method1!K52</f>
        <v>1</v>
      </c>
      <c r="F4" s="54">
        <f>Overall_LCU_Method1!K67</f>
        <v>0.5714285714285714</v>
      </c>
    </row>
    <row r="5" spans="2:6" x14ac:dyDescent="0.25">
      <c r="B5" s="55" t="s">
        <v>54</v>
      </c>
      <c r="C5" s="54"/>
      <c r="D5" s="54"/>
      <c r="E5" s="54">
        <f>Overall_LCU_Method1!J52</f>
        <v>0.84521484375</v>
      </c>
      <c r="F5" s="54">
        <f>Overall_LCU_Method1!J67</f>
        <v>0.35990037359900373</v>
      </c>
    </row>
    <row r="6" spans="2:6" x14ac:dyDescent="0.25">
      <c r="B6" s="20" t="s">
        <v>101</v>
      </c>
      <c r="C6" s="54"/>
      <c r="D6" s="54"/>
      <c r="E6" s="54">
        <f>Overall_LCU_Method1!I52</f>
        <v>0.71153846153846156</v>
      </c>
      <c r="F6" s="54">
        <f>Overall_LCU_Method1!I67</f>
        <v>6.3719115734720416E-2</v>
      </c>
    </row>
    <row r="9" spans="2:6" x14ac:dyDescent="0.25">
      <c r="B9" s="88" t="s">
        <v>147</v>
      </c>
      <c r="C9" s="88"/>
      <c r="D9" s="88"/>
      <c r="E9" s="88"/>
      <c r="F9" s="88"/>
    </row>
    <row r="10" spans="2:6" ht="45" x14ac:dyDescent="0.25">
      <c r="B10" s="12"/>
      <c r="C10" s="52" t="s">
        <v>100</v>
      </c>
      <c r="D10" s="52" t="s">
        <v>64</v>
      </c>
      <c r="E10" s="52" t="s">
        <v>164</v>
      </c>
      <c r="F10" s="52" t="s">
        <v>181</v>
      </c>
    </row>
    <row r="11" spans="2:6" x14ac:dyDescent="0.25">
      <c r="B11" s="53" t="s">
        <v>58</v>
      </c>
      <c r="C11" s="74">
        <f>Overall_LCU_Method2!H21</f>
        <v>0.99473684210526314</v>
      </c>
      <c r="D11" s="54">
        <f>Overall_LCU_Method2!H37</f>
        <v>1.009711684370258</v>
      </c>
      <c r="E11" s="54">
        <f>Overall_LCU_Method2!H52</f>
        <v>1</v>
      </c>
      <c r="F11" s="54">
        <f>Overall_LCU_Method2!H67</f>
        <v>0.5714285714285714</v>
      </c>
    </row>
    <row r="12" spans="2:6" x14ac:dyDescent="0.25">
      <c r="B12" s="55" t="s">
        <v>54</v>
      </c>
      <c r="C12" s="54"/>
      <c r="D12" s="54"/>
      <c r="E12" s="54">
        <f>Overall_LCU_Method2!G52</f>
        <v>0.87379807692307687</v>
      </c>
      <c r="F12" s="54">
        <f>Overall_LCU_Method2!G67</f>
        <v>0.43212951432129515</v>
      </c>
    </row>
    <row r="13" spans="2:6" x14ac:dyDescent="0.25">
      <c r="B13" s="20" t="s">
        <v>97</v>
      </c>
      <c r="C13" s="54"/>
      <c r="D13" s="54"/>
      <c r="E13" s="54">
        <f>Overall_LCU_Method2!F52</f>
        <v>0.80769230769230771</v>
      </c>
      <c r="F13" s="54">
        <f>Overall_LCU_Method2!F67</f>
        <v>0.25097529258777634</v>
      </c>
    </row>
  </sheetData>
  <mergeCells count="2">
    <mergeCell ref="B2:F2"/>
    <mergeCell ref="B9:F9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="70" zoomScaleNormal="70" workbookViewId="0">
      <selection activeCell="M24" sqref="M24"/>
    </sheetView>
  </sheetViews>
  <sheetFormatPr defaultRowHeight="15" customHeight="1" x14ac:dyDescent="0.25"/>
  <cols>
    <col min="1" max="1" width="18.625" style="3" customWidth="1"/>
    <col min="2" max="18" width="10.625" style="3" customWidth="1"/>
    <col min="19" max="16384" width="9" style="3"/>
  </cols>
  <sheetData>
    <row r="1" spans="1:16" ht="15" customHeight="1" x14ac:dyDescent="0.25">
      <c r="A1" s="36" t="s">
        <v>55</v>
      </c>
      <c r="B1" s="36" t="s">
        <v>56</v>
      </c>
    </row>
    <row r="3" spans="1:16" ht="15" customHeight="1" x14ac:dyDescent="0.25">
      <c r="A3" s="15" t="s">
        <v>57</v>
      </c>
      <c r="B3" s="40" t="s">
        <v>47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40" t="s">
        <v>15</v>
      </c>
      <c r="O3" s="12"/>
    </row>
    <row r="4" spans="1:16" s="8" customFormat="1" ht="15" customHeight="1" x14ac:dyDescent="0.25">
      <c r="A4" s="51"/>
      <c r="B4" s="32" t="s">
        <v>62</v>
      </c>
      <c r="C4" s="32"/>
      <c r="D4" s="32" t="s">
        <v>69</v>
      </c>
      <c r="E4" s="32"/>
      <c r="F4" s="32" t="s">
        <v>70</v>
      </c>
      <c r="G4" s="32"/>
      <c r="H4" s="32" t="s">
        <v>66</v>
      </c>
      <c r="I4" s="32"/>
      <c r="J4" s="32" t="s">
        <v>63</v>
      </c>
      <c r="K4" s="32"/>
      <c r="L4" s="32" t="s">
        <v>71</v>
      </c>
      <c r="M4" s="32"/>
      <c r="N4" s="32" t="s">
        <v>53</v>
      </c>
      <c r="O4" s="32"/>
    </row>
    <row r="5" spans="1:16" ht="15" customHeight="1" x14ac:dyDescent="0.25">
      <c r="A5" s="32" t="s">
        <v>179</v>
      </c>
      <c r="B5" s="38" t="s">
        <v>167</v>
      </c>
      <c r="C5" s="38" t="s">
        <v>45</v>
      </c>
      <c r="D5" s="38" t="s">
        <v>167</v>
      </c>
      <c r="E5" s="38" t="s">
        <v>45</v>
      </c>
      <c r="F5" s="38" t="s">
        <v>167</v>
      </c>
      <c r="G5" s="38" t="s">
        <v>45</v>
      </c>
      <c r="H5" s="38" t="s">
        <v>167</v>
      </c>
      <c r="I5" s="38" t="s">
        <v>45</v>
      </c>
      <c r="J5" s="38" t="s">
        <v>167</v>
      </c>
      <c r="K5" s="38" t="s">
        <v>45</v>
      </c>
      <c r="L5" s="38" t="s">
        <v>167</v>
      </c>
      <c r="M5" s="38" t="s">
        <v>45</v>
      </c>
      <c r="N5" s="38" t="s">
        <v>167</v>
      </c>
      <c r="O5" s="38" t="s">
        <v>45</v>
      </c>
      <c r="P5" s="39"/>
    </row>
    <row r="6" spans="1:16" ht="15" customHeight="1" x14ac:dyDescent="0.25">
      <c r="A6" s="20" t="s">
        <v>0</v>
      </c>
      <c r="B6" s="14">
        <f>'16x16'!L25</f>
        <v>35169</v>
      </c>
      <c r="C6" s="14">
        <f>'16x16'!M25</f>
        <v>32768</v>
      </c>
      <c r="D6" s="14">
        <f>'16x8'!L25</f>
        <v>35169</v>
      </c>
      <c r="E6" s="14">
        <f>'16x8'!M25</f>
        <v>32768</v>
      </c>
      <c r="F6" s="14">
        <f>'8x16'!L25</f>
        <v>35169</v>
      </c>
      <c r="G6" s="14">
        <f>'8x16'!M25</f>
        <v>32768</v>
      </c>
      <c r="H6" s="14">
        <f>'8x8'!L25</f>
        <v>36225</v>
      </c>
      <c r="I6" s="14">
        <f>'8x8'!M25</f>
        <v>32768</v>
      </c>
      <c r="J6" s="14">
        <f>'8x4'!L25</f>
        <v>36225</v>
      </c>
      <c r="K6" s="14">
        <f>'8x4'!M25</f>
        <v>32768</v>
      </c>
      <c r="L6" s="14">
        <f>'4x8'!L25</f>
        <v>36225</v>
      </c>
      <c r="M6" s="14">
        <f>'4x8'!M25</f>
        <v>32768</v>
      </c>
      <c r="N6" s="14">
        <f>Anchor!J25</f>
        <v>36353</v>
      </c>
      <c r="O6" s="14">
        <f>Anchor!K25</f>
        <v>32768</v>
      </c>
      <c r="P6" s="8"/>
    </row>
    <row r="7" spans="1:16" ht="15" customHeight="1" x14ac:dyDescent="0.25">
      <c r="A7" s="20" t="s">
        <v>1</v>
      </c>
      <c r="B7" s="14">
        <f>'16x16'!L26</f>
        <v>17585</v>
      </c>
      <c r="C7" s="14">
        <f>'16x16'!M26</f>
        <v>16384</v>
      </c>
      <c r="D7" s="14">
        <f>'16x8'!L26</f>
        <v>17585</v>
      </c>
      <c r="E7" s="14">
        <f>'16x8'!M26</f>
        <v>16384</v>
      </c>
      <c r="F7" s="14">
        <f>'8x16'!L26</f>
        <v>17585</v>
      </c>
      <c r="G7" s="14">
        <f>'8x16'!M26</f>
        <v>16384</v>
      </c>
      <c r="H7" s="14">
        <f>'8x8'!L26</f>
        <v>18113</v>
      </c>
      <c r="I7" s="14">
        <f>'8x8'!M26</f>
        <v>16384</v>
      </c>
      <c r="J7" s="14">
        <f>'8x4'!L26</f>
        <v>18113</v>
      </c>
      <c r="K7" s="14">
        <f>'8x4'!M26</f>
        <v>16384</v>
      </c>
      <c r="L7" s="14">
        <f>'4x8'!L26</f>
        <v>18113</v>
      </c>
      <c r="M7" s="14">
        <f>'4x8'!M26</f>
        <v>16384</v>
      </c>
      <c r="N7" s="14">
        <f>Anchor!J26</f>
        <v>18177</v>
      </c>
      <c r="O7" s="14">
        <f>Anchor!K26</f>
        <v>16384</v>
      </c>
      <c r="P7" s="8"/>
    </row>
    <row r="8" spans="1:16" ht="15" customHeight="1" x14ac:dyDescent="0.25">
      <c r="A8" s="20" t="s">
        <v>2</v>
      </c>
      <c r="B8" s="14">
        <f>'16x16'!L27</f>
        <v>17585</v>
      </c>
      <c r="C8" s="14">
        <f>'16x16'!M27</f>
        <v>16384</v>
      </c>
      <c r="D8" s="14">
        <f>'16x8'!L27</f>
        <v>17585</v>
      </c>
      <c r="E8" s="14">
        <f>'16x8'!M27</f>
        <v>16384</v>
      </c>
      <c r="F8" s="14">
        <f>'8x16'!L27</f>
        <v>17585</v>
      </c>
      <c r="G8" s="14">
        <f>'8x16'!M27</f>
        <v>16384</v>
      </c>
      <c r="H8" s="14">
        <f>'8x8'!L27</f>
        <v>18113</v>
      </c>
      <c r="I8" s="14">
        <f>'8x8'!M27</f>
        <v>16384</v>
      </c>
      <c r="J8" s="14">
        <f>'8x4'!L27</f>
        <v>18113</v>
      </c>
      <c r="K8" s="14">
        <f>'8x4'!M27</f>
        <v>16384</v>
      </c>
      <c r="L8" s="14">
        <f>'4x8'!L27</f>
        <v>18113</v>
      </c>
      <c r="M8" s="14">
        <f>'4x8'!M27</f>
        <v>16384</v>
      </c>
      <c r="N8" s="14">
        <f>Anchor!J27</f>
        <v>18177</v>
      </c>
      <c r="O8" s="14">
        <f>Anchor!K27</f>
        <v>16384</v>
      </c>
      <c r="P8" s="8"/>
    </row>
    <row r="9" spans="1:16" ht="15" customHeight="1" x14ac:dyDescent="0.25">
      <c r="A9" s="20" t="s">
        <v>3</v>
      </c>
      <c r="B9" s="14" t="str">
        <f>'16x16'!L28</f>
        <v>N/A</v>
      </c>
      <c r="C9" s="14" t="str">
        <f>'16x16'!M28</f>
        <v>N/A</v>
      </c>
      <c r="D9" s="14" t="str">
        <f>'16x8'!L28</f>
        <v>N/A</v>
      </c>
      <c r="E9" s="14" t="str">
        <f>'16x8'!M28</f>
        <v>N/A</v>
      </c>
      <c r="F9" s="14" t="str">
        <f>'8x16'!L28</f>
        <v>N/A</v>
      </c>
      <c r="G9" s="14" t="str">
        <f>'8x16'!M28</f>
        <v>N/A</v>
      </c>
      <c r="H9" s="14">
        <f>'8x8'!L28</f>
        <v>9057</v>
      </c>
      <c r="I9" s="14">
        <f>'8x8'!M28</f>
        <v>8192</v>
      </c>
      <c r="J9" s="14">
        <f>'8x4'!L28</f>
        <v>9057</v>
      </c>
      <c r="K9" s="14">
        <f>'8x4'!M28</f>
        <v>8192</v>
      </c>
      <c r="L9" s="14">
        <f>'4x8'!L28</f>
        <v>9057</v>
      </c>
      <c r="M9" s="14">
        <f>'4x8'!M28</f>
        <v>8192</v>
      </c>
      <c r="N9" s="14">
        <f>Anchor!J28</f>
        <v>9089</v>
      </c>
      <c r="O9" s="14">
        <f>Anchor!K28</f>
        <v>8192</v>
      </c>
      <c r="P9" s="8"/>
    </row>
    <row r="10" spans="1:16" ht="15" customHeight="1" x14ac:dyDescent="0.25">
      <c r="A10" s="20" t="s">
        <v>4</v>
      </c>
      <c r="B10" s="14" t="str">
        <f>'16x16'!L29</f>
        <v>N/A</v>
      </c>
      <c r="C10" s="14" t="str">
        <f>'16x16'!M29</f>
        <v>N/A</v>
      </c>
      <c r="D10" s="14" t="str">
        <f>'16x8'!L29</f>
        <v>N/A</v>
      </c>
      <c r="E10" s="14" t="str">
        <f>'16x8'!M29</f>
        <v>N/A</v>
      </c>
      <c r="F10" s="14" t="str">
        <f>'8x16'!L29</f>
        <v>N/A</v>
      </c>
      <c r="G10" s="14" t="str">
        <f>'8x16'!M29</f>
        <v>N/A</v>
      </c>
      <c r="H10" s="14">
        <f>'8x8'!L29</f>
        <v>4529</v>
      </c>
      <c r="I10" s="14">
        <f>'8x8'!M29</f>
        <v>4096</v>
      </c>
      <c r="J10" s="14">
        <f>'8x4'!L29</f>
        <v>4529</v>
      </c>
      <c r="K10" s="14">
        <f>'8x4'!M29</f>
        <v>4096</v>
      </c>
      <c r="L10" s="14">
        <f>'4x8'!L29</f>
        <v>4529</v>
      </c>
      <c r="M10" s="14">
        <f>'4x8'!M29</f>
        <v>4096</v>
      </c>
      <c r="N10" s="14">
        <f>Anchor!J29</f>
        <v>4545</v>
      </c>
      <c r="O10" s="14">
        <f>Anchor!K29</f>
        <v>4096</v>
      </c>
      <c r="P10" s="8"/>
    </row>
    <row r="11" spans="1:16" ht="15" customHeight="1" x14ac:dyDescent="0.25">
      <c r="A11" s="20" t="s">
        <v>5</v>
      </c>
      <c r="B11" s="14" t="str">
        <f>'16x16'!L30</f>
        <v>N/A</v>
      </c>
      <c r="C11" s="14" t="str">
        <f>'16x16'!M30</f>
        <v>N/A</v>
      </c>
      <c r="D11" s="14" t="str">
        <f>'16x8'!L30</f>
        <v>N/A</v>
      </c>
      <c r="E11" s="14" t="str">
        <f>'16x8'!M30</f>
        <v>N/A</v>
      </c>
      <c r="F11" s="14" t="str">
        <f>'8x16'!L30</f>
        <v>N/A</v>
      </c>
      <c r="G11" s="14" t="str">
        <f>'8x16'!M30</f>
        <v>N/A</v>
      </c>
      <c r="H11" s="14">
        <f>'8x8'!L30</f>
        <v>4529</v>
      </c>
      <c r="I11" s="14">
        <f>'8x8'!M30</f>
        <v>4096</v>
      </c>
      <c r="J11" s="14">
        <f>'8x4'!L30</f>
        <v>4529</v>
      </c>
      <c r="K11" s="14">
        <f>'8x4'!M30</f>
        <v>4096</v>
      </c>
      <c r="L11" s="14">
        <f>'4x8'!L30</f>
        <v>4529</v>
      </c>
      <c r="M11" s="14">
        <f>'4x8'!M30</f>
        <v>4096</v>
      </c>
      <c r="N11" s="14">
        <f>Anchor!J30</f>
        <v>4545</v>
      </c>
      <c r="O11" s="14">
        <f>Anchor!K30</f>
        <v>4096</v>
      </c>
    </row>
    <row r="12" spans="1:16" ht="15" customHeight="1" x14ac:dyDescent="0.25">
      <c r="A12" s="20" t="s">
        <v>6</v>
      </c>
      <c r="B12" s="14" t="str">
        <f>'16x16'!L31</f>
        <v>N/A</v>
      </c>
      <c r="C12" s="14" t="str">
        <f>'16x16'!M31</f>
        <v>N/A</v>
      </c>
      <c r="D12" s="14" t="str">
        <f>'16x8'!L31</f>
        <v>N/A</v>
      </c>
      <c r="E12" s="14" t="str">
        <f>'16x8'!M31</f>
        <v>N/A</v>
      </c>
      <c r="F12" s="14" t="str">
        <f>'8x16'!L31</f>
        <v>N/A</v>
      </c>
      <c r="G12" s="14" t="str">
        <f>'8x16'!M31</f>
        <v>N/A</v>
      </c>
      <c r="H12" s="14">
        <f>'8x8'!L31</f>
        <v>2265</v>
      </c>
      <c r="I12" s="14">
        <f>'8x8'!M31</f>
        <v>2048</v>
      </c>
      <c r="J12" s="14">
        <f>'8x4'!L31</f>
        <v>2265</v>
      </c>
      <c r="K12" s="14">
        <f>'8x4'!M31</f>
        <v>2048</v>
      </c>
      <c r="L12" s="14">
        <f>'4x8'!L31</f>
        <v>2265</v>
      </c>
      <c r="M12" s="14">
        <f>'4x8'!M31</f>
        <v>2048</v>
      </c>
      <c r="N12" s="14">
        <f>Anchor!J31</f>
        <v>2273</v>
      </c>
      <c r="O12" s="14">
        <f>Anchor!K31</f>
        <v>2048</v>
      </c>
    </row>
    <row r="13" spans="1:16" ht="15" customHeight="1" x14ac:dyDescent="0.25">
      <c r="A13" s="20" t="s">
        <v>7</v>
      </c>
      <c r="B13" s="14" t="str">
        <f>'16x16'!L32</f>
        <v>N/A</v>
      </c>
      <c r="C13" s="14" t="str">
        <f>'16x16'!M32</f>
        <v>N/A</v>
      </c>
      <c r="D13" s="14" t="str">
        <f>'16x8'!L32</f>
        <v>N/A</v>
      </c>
      <c r="E13" s="14" t="str">
        <f>'16x8'!M32</f>
        <v>N/A</v>
      </c>
      <c r="F13" s="14" t="str">
        <f>'8x16'!L32</f>
        <v>N/A</v>
      </c>
      <c r="G13" s="14" t="str">
        <f>'8x16'!M32</f>
        <v>N/A</v>
      </c>
      <c r="H13" s="14">
        <f>'8x8'!L32</f>
        <v>1133</v>
      </c>
      <c r="I13" s="14">
        <f>'8x8'!M32</f>
        <v>1024</v>
      </c>
      <c r="J13" s="14">
        <f>'8x4'!L32</f>
        <v>1133</v>
      </c>
      <c r="K13" s="14">
        <f>'8x4'!M32</f>
        <v>1024</v>
      </c>
      <c r="L13" s="14">
        <f>'4x8'!L32</f>
        <v>1133</v>
      </c>
      <c r="M13" s="14">
        <f>'4x8'!M32</f>
        <v>1024</v>
      </c>
      <c r="N13" s="14">
        <f>Anchor!J32</f>
        <v>1137</v>
      </c>
      <c r="O13" s="14">
        <f>Anchor!K32</f>
        <v>1024</v>
      </c>
    </row>
    <row r="14" spans="1:16" ht="15" customHeight="1" x14ac:dyDescent="0.25">
      <c r="A14" s="20" t="s">
        <v>8</v>
      </c>
      <c r="B14" s="14" t="str">
        <f>'16x16'!L33</f>
        <v>N/A</v>
      </c>
      <c r="C14" s="14" t="str">
        <f>'16x16'!M33</f>
        <v>N/A</v>
      </c>
      <c r="D14" s="14" t="str">
        <f>'16x8'!L33</f>
        <v>N/A</v>
      </c>
      <c r="E14" s="14" t="str">
        <f>'16x8'!M33</f>
        <v>N/A</v>
      </c>
      <c r="F14" s="14" t="str">
        <f>'8x16'!L33</f>
        <v>N/A</v>
      </c>
      <c r="G14" s="14" t="str">
        <f>'8x16'!M33</f>
        <v>N/A</v>
      </c>
      <c r="H14" s="14">
        <f>'8x8'!L33</f>
        <v>1133</v>
      </c>
      <c r="I14" s="14">
        <f>'8x8'!M33</f>
        <v>1024</v>
      </c>
      <c r="J14" s="14">
        <f>'8x4'!L33</f>
        <v>1133</v>
      </c>
      <c r="K14" s="14">
        <f>'8x4'!M33</f>
        <v>1024</v>
      </c>
      <c r="L14" s="14">
        <f>'4x8'!L33</f>
        <v>1133</v>
      </c>
      <c r="M14" s="14">
        <f>'4x8'!M33</f>
        <v>1024</v>
      </c>
      <c r="N14" s="14">
        <f>Anchor!J33</f>
        <v>1137</v>
      </c>
      <c r="O14" s="14">
        <f>Anchor!K33</f>
        <v>1024</v>
      </c>
    </row>
    <row r="15" spans="1:16" ht="15" customHeight="1" x14ac:dyDescent="0.25">
      <c r="A15" s="20" t="s">
        <v>9</v>
      </c>
      <c r="B15" s="14" t="str">
        <f>'16x16'!L34</f>
        <v>N/A</v>
      </c>
      <c r="C15" s="14" t="str">
        <f>'16x16'!M34</f>
        <v>N/A</v>
      </c>
      <c r="D15" s="14" t="str">
        <f>'16x8'!L34</f>
        <v>N/A</v>
      </c>
      <c r="E15" s="14" t="str">
        <f>'16x8'!M34</f>
        <v>N/A</v>
      </c>
      <c r="F15" s="14" t="str">
        <f>'8x16'!L34</f>
        <v>N/A</v>
      </c>
      <c r="G15" s="14" t="str">
        <f>'8x16'!M34</f>
        <v>N/A</v>
      </c>
      <c r="H15" s="14">
        <f>'8x8'!L34</f>
        <v>567</v>
      </c>
      <c r="I15" s="14">
        <f>'8x8'!M34</f>
        <v>512</v>
      </c>
      <c r="J15" s="14">
        <f>'8x4'!L34</f>
        <v>567</v>
      </c>
      <c r="K15" s="14">
        <f>'8x4'!M34</f>
        <v>512</v>
      </c>
      <c r="L15" s="14">
        <f>'4x8'!L34</f>
        <v>567</v>
      </c>
      <c r="M15" s="14">
        <f>'4x8'!M34</f>
        <v>512</v>
      </c>
      <c r="N15" s="14">
        <f>Anchor!J34</f>
        <v>569</v>
      </c>
      <c r="O15" s="14">
        <f>Anchor!K34</f>
        <v>512</v>
      </c>
    </row>
    <row r="16" spans="1:16" ht="15" customHeight="1" x14ac:dyDescent="0.25">
      <c r="A16" s="20" t="s">
        <v>10</v>
      </c>
      <c r="B16" s="14" t="str">
        <f>'16x16'!L35</f>
        <v>N/A</v>
      </c>
      <c r="C16" s="14" t="str">
        <f>'16x16'!M35</f>
        <v>N/A</v>
      </c>
      <c r="D16" s="14" t="str">
        <f>'16x8'!L35</f>
        <v>N/A</v>
      </c>
      <c r="E16" s="14" t="str">
        <f>'16x8'!M35</f>
        <v>N/A</v>
      </c>
      <c r="F16" s="14" t="str">
        <f>'8x16'!L35</f>
        <v>N/A</v>
      </c>
      <c r="G16" s="14" t="str">
        <f>'8x16'!M35</f>
        <v>N/A</v>
      </c>
      <c r="H16" s="14" t="str">
        <f>'8x8'!L35</f>
        <v>N/A</v>
      </c>
      <c r="I16" s="14" t="str">
        <f>'8x8'!M35</f>
        <v>N/A</v>
      </c>
      <c r="J16" s="14">
        <f>'8x4'!L35</f>
        <v>279</v>
      </c>
      <c r="K16" s="14">
        <f>'8x4'!M35</f>
        <v>256</v>
      </c>
      <c r="L16" s="14" t="str">
        <f>'4x8'!L35</f>
        <v>N/A</v>
      </c>
      <c r="M16" s="14" t="str">
        <f>'4x8'!M35</f>
        <v>N/A</v>
      </c>
      <c r="N16" s="14">
        <f>Anchor!J35</f>
        <v>285</v>
      </c>
      <c r="O16" s="14">
        <f>Anchor!K35</f>
        <v>256</v>
      </c>
    </row>
    <row r="17" spans="1:15" ht="15" customHeight="1" x14ac:dyDescent="0.25">
      <c r="A17" s="20" t="s">
        <v>11</v>
      </c>
      <c r="B17" s="14" t="str">
        <f>'16x16'!L36</f>
        <v>N/A</v>
      </c>
      <c r="C17" s="14" t="str">
        <f>'16x16'!M36</f>
        <v>N/A</v>
      </c>
      <c r="D17" s="14" t="str">
        <f>'16x8'!L36</f>
        <v>N/A</v>
      </c>
      <c r="E17" s="14" t="str">
        <f>'16x8'!M36</f>
        <v>N/A</v>
      </c>
      <c r="F17" s="14" t="str">
        <f>'8x16'!L36</f>
        <v>N/A</v>
      </c>
      <c r="G17" s="14" t="str">
        <f>'8x16'!M36</f>
        <v>N/A</v>
      </c>
      <c r="H17" s="14" t="str">
        <f>'8x8'!L36</f>
        <v>N/A</v>
      </c>
      <c r="I17" s="14" t="str">
        <f>'8x8'!M36</f>
        <v>N/A</v>
      </c>
      <c r="J17" s="14" t="str">
        <f>'8x4'!L36</f>
        <v>N/A</v>
      </c>
      <c r="K17" s="14" t="str">
        <f>'8x4'!M36</f>
        <v>N/A</v>
      </c>
      <c r="L17" s="14">
        <f>'4x8'!L36</f>
        <v>279</v>
      </c>
      <c r="M17" s="14">
        <f>'4x8'!M36</f>
        <v>256</v>
      </c>
      <c r="N17" s="14">
        <f>Anchor!J36</f>
        <v>285</v>
      </c>
      <c r="O17" s="14">
        <f>Anchor!K36</f>
        <v>256</v>
      </c>
    </row>
    <row r="19" spans="1:15" s="8" customFormat="1" ht="15" customHeight="1" x14ac:dyDescent="0.25">
      <c r="A19" s="15" t="s">
        <v>50</v>
      </c>
      <c r="B19" s="40" t="s">
        <v>47</v>
      </c>
      <c r="C19" s="12"/>
      <c r="D19" s="12"/>
      <c r="E19" s="40"/>
      <c r="F19" s="12"/>
      <c r="G19" s="12"/>
      <c r="H19" s="40" t="s">
        <v>15</v>
      </c>
    </row>
    <row r="20" spans="1:15" ht="15" customHeight="1" x14ac:dyDescent="0.25">
      <c r="A20" s="32" t="s">
        <v>28</v>
      </c>
      <c r="B20" s="32" t="s">
        <v>72</v>
      </c>
      <c r="C20" s="32" t="s">
        <v>69</v>
      </c>
      <c r="D20" s="32" t="s">
        <v>73</v>
      </c>
      <c r="E20" s="32" t="s">
        <v>74</v>
      </c>
      <c r="F20" s="32" t="s">
        <v>63</v>
      </c>
      <c r="G20" s="32" t="s">
        <v>75</v>
      </c>
      <c r="H20" s="32" t="s">
        <v>53</v>
      </c>
      <c r="I20" s="41"/>
    </row>
    <row r="21" spans="1:15" ht="15" customHeight="1" x14ac:dyDescent="0.25">
      <c r="A21" s="20" t="s">
        <v>0</v>
      </c>
      <c r="B21" s="14">
        <f>'16x16'!G40</f>
        <v>68524</v>
      </c>
      <c r="C21" s="14">
        <f>'16x8'!G40</f>
        <v>67064</v>
      </c>
      <c r="D21" s="14">
        <f>'8x16'!G40</f>
        <v>67512</v>
      </c>
      <c r="E21" s="14">
        <f>'8x8'!G40</f>
        <v>66540</v>
      </c>
      <c r="F21" s="14">
        <f>'8x4'!G40</f>
        <v>66072</v>
      </c>
      <c r="G21" s="14">
        <f>'4x8'!G40</f>
        <v>66296</v>
      </c>
      <c r="H21" s="14">
        <f>Anchor!F40</f>
        <v>65900</v>
      </c>
    </row>
    <row r="22" spans="1:15" ht="15" customHeight="1" x14ac:dyDescent="0.25">
      <c r="A22" s="20" t="s">
        <v>1</v>
      </c>
      <c r="B22" s="14">
        <f>'16x16'!G41</f>
        <v>35756</v>
      </c>
      <c r="C22" s="14">
        <f>'16x8'!G41</f>
        <v>34296</v>
      </c>
      <c r="D22" s="14">
        <f>'8x16'!G41</f>
        <v>34744</v>
      </c>
      <c r="E22" s="14">
        <f>'8x8'!G41</f>
        <v>33772</v>
      </c>
      <c r="F22" s="14">
        <f>'8x4'!G41</f>
        <v>33304</v>
      </c>
      <c r="G22" s="14">
        <f>'4x8'!G41</f>
        <v>33528</v>
      </c>
      <c r="H22" s="14">
        <f>Anchor!F41</f>
        <v>33132</v>
      </c>
    </row>
    <row r="23" spans="1:15" ht="15" customHeight="1" x14ac:dyDescent="0.25">
      <c r="A23" s="20" t="s">
        <v>2</v>
      </c>
      <c r="B23" s="14">
        <f>'16x16'!G42</f>
        <v>35756</v>
      </c>
      <c r="C23" s="14">
        <f>'16x8'!G42</f>
        <v>34296</v>
      </c>
      <c r="D23" s="14">
        <f>'8x16'!G42</f>
        <v>34744</v>
      </c>
      <c r="E23" s="14">
        <f>'8x8'!G42</f>
        <v>33772</v>
      </c>
      <c r="F23" s="14">
        <f>'8x4'!G42</f>
        <v>33304</v>
      </c>
      <c r="G23" s="14">
        <f>'4x8'!G42</f>
        <v>33528</v>
      </c>
      <c r="H23" s="14">
        <f>Anchor!F42</f>
        <v>33132</v>
      </c>
    </row>
    <row r="24" spans="1:15" ht="15" customHeight="1" x14ac:dyDescent="0.25">
      <c r="A24" s="20" t="s">
        <v>3</v>
      </c>
      <c r="B24" s="14" t="str">
        <f>'16x16'!G43</f>
        <v>N/A</v>
      </c>
      <c r="C24" s="14" t="str">
        <f>'16x8'!G43</f>
        <v>N/A</v>
      </c>
      <c r="D24" s="14" t="str">
        <f>'8x16'!G43</f>
        <v>N/A</v>
      </c>
      <c r="E24" s="14">
        <f>'8x8'!G43</f>
        <v>17388</v>
      </c>
      <c r="F24" s="14">
        <f>'8x4'!G43</f>
        <v>16920</v>
      </c>
      <c r="G24" s="14">
        <f>'4x8'!G43</f>
        <v>17144</v>
      </c>
      <c r="H24" s="14">
        <f>Anchor!F43</f>
        <v>16748</v>
      </c>
    </row>
    <row r="25" spans="1:15" ht="15" customHeight="1" x14ac:dyDescent="0.25">
      <c r="A25" s="20" t="s">
        <v>4</v>
      </c>
      <c r="B25" s="14" t="str">
        <f>'16x16'!G44</f>
        <v>N/A</v>
      </c>
      <c r="C25" s="14" t="str">
        <f>'16x8'!G44</f>
        <v>N/A</v>
      </c>
      <c r="D25" s="14" t="str">
        <f>'8x16'!G44</f>
        <v>N/A</v>
      </c>
      <c r="E25" s="14">
        <f>'8x8'!G44</f>
        <v>9196</v>
      </c>
      <c r="F25" s="14">
        <f>'8x4'!G44</f>
        <v>8728</v>
      </c>
      <c r="G25" s="14">
        <f>'4x8'!G44</f>
        <v>8952</v>
      </c>
      <c r="H25" s="14">
        <f>Anchor!F44</f>
        <v>8556</v>
      </c>
    </row>
    <row r="26" spans="1:15" ht="15" customHeight="1" x14ac:dyDescent="0.25">
      <c r="A26" s="20" t="s">
        <v>5</v>
      </c>
      <c r="B26" s="14" t="str">
        <f>'16x16'!G45</f>
        <v>N/A</v>
      </c>
      <c r="C26" s="14" t="str">
        <f>'16x8'!G45</f>
        <v>N/A</v>
      </c>
      <c r="D26" s="14" t="str">
        <f>'8x16'!G45</f>
        <v>N/A</v>
      </c>
      <c r="E26" s="14">
        <f>'8x8'!G45</f>
        <v>9196</v>
      </c>
      <c r="F26" s="14">
        <f>'8x4'!G45</f>
        <v>8728</v>
      </c>
      <c r="G26" s="14">
        <f>'4x8'!G45</f>
        <v>8952</v>
      </c>
      <c r="H26" s="14">
        <f>Anchor!F45</f>
        <v>8556</v>
      </c>
    </row>
    <row r="27" spans="1:15" ht="15" customHeight="1" x14ac:dyDescent="0.25">
      <c r="A27" s="20" t="s">
        <v>6</v>
      </c>
      <c r="B27" s="14" t="str">
        <f>'16x16'!G46</f>
        <v>N/A</v>
      </c>
      <c r="C27" s="14" t="str">
        <f>'16x8'!G46</f>
        <v>N/A</v>
      </c>
      <c r="D27" s="14" t="str">
        <f>'8x16'!G46</f>
        <v>N/A</v>
      </c>
      <c r="E27" s="14">
        <f>'8x8'!G46</f>
        <v>5100</v>
      </c>
      <c r="F27" s="14">
        <f>'8x4'!G46</f>
        <v>4632</v>
      </c>
      <c r="G27" s="14">
        <f>'4x8'!G46</f>
        <v>4856</v>
      </c>
      <c r="H27" s="14">
        <f>Anchor!F46</f>
        <v>4460</v>
      </c>
    </row>
    <row r="28" spans="1:15" ht="15" customHeight="1" x14ac:dyDescent="0.25">
      <c r="A28" s="20" t="s">
        <v>7</v>
      </c>
      <c r="B28" s="14" t="str">
        <f>'16x16'!G47</f>
        <v>N/A</v>
      </c>
      <c r="C28" s="14" t="str">
        <f>'16x8'!G47</f>
        <v>N/A</v>
      </c>
      <c r="D28" s="14" t="str">
        <f>'8x16'!G47</f>
        <v>N/A</v>
      </c>
      <c r="E28" s="14">
        <f>'8x8'!G47</f>
        <v>3052</v>
      </c>
      <c r="F28" s="14">
        <f>'8x4'!G47</f>
        <v>2584</v>
      </c>
      <c r="G28" s="14">
        <f>'4x8'!G47</f>
        <v>2808</v>
      </c>
      <c r="H28" s="14">
        <f>Anchor!F47</f>
        <v>2412</v>
      </c>
    </row>
    <row r="29" spans="1:15" ht="15" customHeight="1" x14ac:dyDescent="0.25">
      <c r="A29" s="20" t="s">
        <v>8</v>
      </c>
      <c r="B29" s="14" t="str">
        <f>'16x16'!G48</f>
        <v>N/A</v>
      </c>
      <c r="C29" s="14" t="str">
        <f>'16x8'!G48</f>
        <v>N/A</v>
      </c>
      <c r="D29" s="14" t="str">
        <f>'8x16'!G48</f>
        <v>N/A</v>
      </c>
      <c r="E29" s="14">
        <f>'8x8'!G48</f>
        <v>3052</v>
      </c>
      <c r="F29" s="14">
        <f>'8x4'!G48</f>
        <v>2584</v>
      </c>
      <c r="G29" s="14">
        <f>'4x8'!G48</f>
        <v>2808</v>
      </c>
      <c r="H29" s="14">
        <f>Anchor!F48</f>
        <v>2412</v>
      </c>
    </row>
    <row r="30" spans="1:15" ht="15" customHeight="1" x14ac:dyDescent="0.25">
      <c r="A30" s="20" t="s">
        <v>9</v>
      </c>
      <c r="B30" s="14" t="str">
        <f>'16x16'!G49</f>
        <v>N/A</v>
      </c>
      <c r="C30" s="14" t="str">
        <f>'16x8'!G49</f>
        <v>N/A</v>
      </c>
      <c r="D30" s="14" t="str">
        <f>'8x16'!G49</f>
        <v>N/A</v>
      </c>
      <c r="E30" s="14">
        <f>'8x8'!G49</f>
        <v>2028</v>
      </c>
      <c r="F30" s="14">
        <f>'8x4'!G49</f>
        <v>1560</v>
      </c>
      <c r="G30" s="14">
        <f>'4x8'!G49</f>
        <v>1784</v>
      </c>
      <c r="H30" s="14">
        <f>Anchor!F49</f>
        <v>1388</v>
      </c>
    </row>
    <row r="31" spans="1:15" ht="15" customHeight="1" x14ac:dyDescent="0.25">
      <c r="A31" s="20" t="s">
        <v>10</v>
      </c>
      <c r="B31" s="14" t="str">
        <f>'16x16'!G50</f>
        <v>N/A</v>
      </c>
      <c r="C31" s="14" t="str">
        <f>'16x8'!G50</f>
        <v>N/A</v>
      </c>
      <c r="D31" s="14" t="str">
        <f>'8x16'!G50</f>
        <v>N/A</v>
      </c>
      <c r="E31" s="14" t="str">
        <f>'8x8'!G50</f>
        <v>N/A</v>
      </c>
      <c r="F31" s="14">
        <f>'8x4'!G50</f>
        <v>1012</v>
      </c>
      <c r="G31" s="14" t="str">
        <f>'4x8'!G50</f>
        <v>N/A</v>
      </c>
      <c r="H31" s="14">
        <f>Anchor!F50</f>
        <v>876</v>
      </c>
    </row>
    <row r="32" spans="1:15" ht="15" customHeight="1" x14ac:dyDescent="0.25">
      <c r="A32" s="20" t="s">
        <v>11</v>
      </c>
      <c r="B32" s="14" t="str">
        <f>'16x16'!G51</f>
        <v>N/A</v>
      </c>
      <c r="C32" s="14" t="str">
        <f>'16x8'!G51</f>
        <v>N/A</v>
      </c>
      <c r="D32" s="14" t="str">
        <f>'8x16'!G51</f>
        <v>N/A</v>
      </c>
      <c r="E32" s="14" t="str">
        <f>'8x8'!G51</f>
        <v>N/A</v>
      </c>
      <c r="F32" s="14" t="str">
        <f>'8x4'!G51</f>
        <v>N/A</v>
      </c>
      <c r="G32" s="14">
        <f>'4x8'!G51</f>
        <v>1236</v>
      </c>
      <c r="H32" s="14">
        <f>Anchor!F51</f>
        <v>876</v>
      </c>
      <c r="I32" s="41"/>
    </row>
    <row r="33" spans="1:9" ht="15" customHeight="1" x14ac:dyDescent="0.25">
      <c r="I33" s="41"/>
    </row>
    <row r="34" spans="1:9" ht="15" customHeight="1" x14ac:dyDescent="0.25">
      <c r="A34" s="15" t="s">
        <v>51</v>
      </c>
      <c r="B34" s="40" t="s">
        <v>47</v>
      </c>
      <c r="C34" s="12"/>
      <c r="D34" s="12"/>
      <c r="E34" s="12"/>
      <c r="F34" s="12"/>
      <c r="G34" s="14"/>
      <c r="H34" s="40" t="s">
        <v>15</v>
      </c>
      <c r="I34" s="17"/>
    </row>
    <row r="35" spans="1:9" ht="15" customHeight="1" x14ac:dyDescent="0.25">
      <c r="A35" s="32" t="s">
        <v>28</v>
      </c>
      <c r="B35" s="32" t="s">
        <v>62</v>
      </c>
      <c r="C35" s="32" t="s">
        <v>173</v>
      </c>
      <c r="D35" s="32" t="s">
        <v>8</v>
      </c>
      <c r="E35" s="32" t="s">
        <v>174</v>
      </c>
      <c r="F35" s="32" t="s">
        <v>175</v>
      </c>
      <c r="G35" s="32" t="s">
        <v>176</v>
      </c>
      <c r="H35" s="32" t="s">
        <v>177</v>
      </c>
      <c r="I35" s="41"/>
    </row>
    <row r="36" spans="1:9" ht="15" customHeight="1" x14ac:dyDescent="0.25">
      <c r="A36" s="20" t="s">
        <v>0</v>
      </c>
      <c r="B36" s="14">
        <f>'16x16'!G55</f>
        <v>151552</v>
      </c>
      <c r="C36" s="14">
        <f>'16x8'!G55</f>
        <v>151552</v>
      </c>
      <c r="D36" s="14">
        <f>'8x16'!G55</f>
        <v>172032</v>
      </c>
      <c r="E36" s="14">
        <f>'8x8'!G55</f>
        <v>172032</v>
      </c>
      <c r="F36" s="14">
        <f>'8x4'!G55</f>
        <v>172032</v>
      </c>
      <c r="G36" s="14">
        <f>'4x8'!G55</f>
        <v>212992</v>
      </c>
      <c r="H36" s="14">
        <f>Anchor!G55</f>
        <v>212992</v>
      </c>
      <c r="I36" s="17"/>
    </row>
    <row r="37" spans="1:9" ht="15" customHeight="1" x14ac:dyDescent="0.25">
      <c r="A37" s="20" t="s">
        <v>1</v>
      </c>
      <c r="B37" s="14">
        <f>'16x16'!G56</f>
        <v>75776</v>
      </c>
      <c r="C37" s="14">
        <f>'16x8'!G56</f>
        <v>75776</v>
      </c>
      <c r="D37" s="14">
        <f>'8x16'!G56</f>
        <v>86016</v>
      </c>
      <c r="E37" s="14">
        <f>'8x8'!G56</f>
        <v>86016</v>
      </c>
      <c r="F37" s="14">
        <f>'8x4'!G56</f>
        <v>86016</v>
      </c>
      <c r="G37" s="14">
        <f>'4x8'!G56</f>
        <v>106496</v>
      </c>
      <c r="H37" s="14">
        <f>Anchor!G56</f>
        <v>106496</v>
      </c>
      <c r="I37" s="17"/>
    </row>
    <row r="38" spans="1:9" ht="15" customHeight="1" x14ac:dyDescent="0.25">
      <c r="A38" s="20" t="s">
        <v>2</v>
      </c>
      <c r="B38" s="14">
        <f>'16x16'!G57</f>
        <v>75776</v>
      </c>
      <c r="C38" s="14">
        <f>'16x8'!G57</f>
        <v>75776</v>
      </c>
      <c r="D38" s="14">
        <f>'8x16'!G57</f>
        <v>86016</v>
      </c>
      <c r="E38" s="14">
        <f>'8x8'!G57</f>
        <v>86016</v>
      </c>
      <c r="F38" s="14">
        <f>'8x4'!G57</f>
        <v>86016</v>
      </c>
      <c r="G38" s="14">
        <f>'4x8'!G57</f>
        <v>106496</v>
      </c>
      <c r="H38" s="14">
        <f>Anchor!G57</f>
        <v>106496</v>
      </c>
      <c r="I38" s="17"/>
    </row>
    <row r="39" spans="1:9" ht="15" customHeight="1" x14ac:dyDescent="0.25">
      <c r="A39" s="20" t="s">
        <v>3</v>
      </c>
      <c r="B39" s="14" t="str">
        <f>'16x16'!G58</f>
        <v>N/A</v>
      </c>
      <c r="C39" s="14" t="str">
        <f>'16x8'!G58</f>
        <v>N/A</v>
      </c>
      <c r="D39" s="14" t="str">
        <f>'8x16'!G58</f>
        <v>N/A</v>
      </c>
      <c r="E39" s="14">
        <f>'8x8'!G58</f>
        <v>43008</v>
      </c>
      <c r="F39" s="14">
        <f>'8x4'!G58</f>
        <v>43008</v>
      </c>
      <c r="G39" s="14">
        <f>'4x8'!G58</f>
        <v>53248</v>
      </c>
      <c r="H39" s="14">
        <f>Anchor!G58</f>
        <v>53248</v>
      </c>
      <c r="I39" s="17"/>
    </row>
    <row r="40" spans="1:9" ht="15" customHeight="1" x14ac:dyDescent="0.25">
      <c r="A40" s="20" t="s">
        <v>4</v>
      </c>
      <c r="B40" s="14" t="str">
        <f>'16x16'!G59</f>
        <v>N/A</v>
      </c>
      <c r="C40" s="14" t="str">
        <f>'16x8'!G59</f>
        <v>N/A</v>
      </c>
      <c r="D40" s="14" t="str">
        <f>'8x16'!G59</f>
        <v>N/A</v>
      </c>
      <c r="E40" s="14">
        <f>'8x8'!G59</f>
        <v>21504</v>
      </c>
      <c r="F40" s="14">
        <f>'8x4'!G59</f>
        <v>21504</v>
      </c>
      <c r="G40" s="14">
        <f>'4x8'!G59</f>
        <v>26624</v>
      </c>
      <c r="H40" s="14">
        <f>Anchor!G59</f>
        <v>26624</v>
      </c>
      <c r="I40" s="17"/>
    </row>
    <row r="41" spans="1:9" ht="15" customHeight="1" x14ac:dyDescent="0.25">
      <c r="A41" s="20" t="s">
        <v>5</v>
      </c>
      <c r="B41" s="14" t="str">
        <f>'16x16'!G60</f>
        <v>N/A</v>
      </c>
      <c r="C41" s="14" t="str">
        <f>'16x8'!G60</f>
        <v>N/A</v>
      </c>
      <c r="D41" s="14" t="str">
        <f>'8x16'!G60</f>
        <v>N/A</v>
      </c>
      <c r="E41" s="14">
        <f>'8x8'!G60</f>
        <v>21504</v>
      </c>
      <c r="F41" s="14">
        <f>'8x4'!G60</f>
        <v>21504</v>
      </c>
      <c r="G41" s="14">
        <f>'4x8'!G60</f>
        <v>26624</v>
      </c>
      <c r="H41" s="14">
        <f>Anchor!G60</f>
        <v>26624</v>
      </c>
      <c r="I41" s="17"/>
    </row>
    <row r="42" spans="1:9" ht="15" customHeight="1" x14ac:dyDescent="0.25">
      <c r="A42" s="20" t="s">
        <v>6</v>
      </c>
      <c r="B42" s="14" t="str">
        <f>'16x16'!G61</f>
        <v>N/A</v>
      </c>
      <c r="C42" s="14" t="str">
        <f>'16x8'!G61</f>
        <v>N/A</v>
      </c>
      <c r="D42" s="14" t="str">
        <f>'8x16'!G61</f>
        <v>N/A</v>
      </c>
      <c r="E42" s="14">
        <f>'8x8'!G61</f>
        <v>10752</v>
      </c>
      <c r="F42" s="14">
        <f>'8x4'!G61</f>
        <v>10752</v>
      </c>
      <c r="G42" s="14">
        <f>'4x8'!G61</f>
        <v>13312</v>
      </c>
      <c r="H42" s="14">
        <f>Anchor!G61</f>
        <v>13312</v>
      </c>
      <c r="I42" s="17"/>
    </row>
    <row r="43" spans="1:9" ht="15" customHeight="1" x14ac:dyDescent="0.25">
      <c r="A43" s="20" t="s">
        <v>7</v>
      </c>
      <c r="B43" s="14" t="str">
        <f>'16x16'!G62</f>
        <v>N/A</v>
      </c>
      <c r="C43" s="14" t="str">
        <f>'16x8'!G62</f>
        <v>N/A</v>
      </c>
      <c r="D43" s="14" t="str">
        <f>'8x16'!G62</f>
        <v>N/A</v>
      </c>
      <c r="E43" s="14">
        <f>'8x8'!G62</f>
        <v>5376</v>
      </c>
      <c r="F43" s="14">
        <f>'8x4'!G62</f>
        <v>5376</v>
      </c>
      <c r="G43" s="14">
        <f>'4x8'!G62</f>
        <v>6656</v>
      </c>
      <c r="H43" s="14">
        <f>Anchor!G62</f>
        <v>6656</v>
      </c>
      <c r="I43" s="17"/>
    </row>
    <row r="44" spans="1:9" ht="15" customHeight="1" x14ac:dyDescent="0.25">
      <c r="A44" s="20" t="s">
        <v>8</v>
      </c>
      <c r="B44" s="14" t="str">
        <f>'16x16'!G63</f>
        <v>N/A</v>
      </c>
      <c r="C44" s="14" t="str">
        <f>'16x8'!G63</f>
        <v>N/A</v>
      </c>
      <c r="D44" s="14" t="str">
        <f>'8x16'!G63</f>
        <v>N/A</v>
      </c>
      <c r="E44" s="14">
        <f>'8x8'!G63</f>
        <v>5376</v>
      </c>
      <c r="F44" s="14">
        <f>'8x4'!G63</f>
        <v>5376</v>
      </c>
      <c r="G44" s="14">
        <f>'4x8'!G63</f>
        <v>6656</v>
      </c>
      <c r="H44" s="14">
        <f>Anchor!G63</f>
        <v>6656</v>
      </c>
      <c r="I44" s="17"/>
    </row>
    <row r="45" spans="1:9" ht="15" customHeight="1" x14ac:dyDescent="0.25">
      <c r="A45" s="20" t="s">
        <v>9</v>
      </c>
      <c r="B45" s="14" t="str">
        <f>'16x16'!G64</f>
        <v>N/A</v>
      </c>
      <c r="C45" s="14" t="str">
        <f>'16x8'!G64</f>
        <v>N/A</v>
      </c>
      <c r="D45" s="14" t="str">
        <f>'8x16'!G64</f>
        <v>N/A</v>
      </c>
      <c r="E45" s="14">
        <f>'8x8'!G64</f>
        <v>2688</v>
      </c>
      <c r="F45" s="14">
        <f>'8x4'!G64</f>
        <v>2688</v>
      </c>
      <c r="G45" s="14">
        <f>'4x8'!G64</f>
        <v>3328</v>
      </c>
      <c r="H45" s="14">
        <f>Anchor!G64</f>
        <v>3328</v>
      </c>
      <c r="I45" s="17"/>
    </row>
    <row r="46" spans="1:9" ht="15" customHeight="1" x14ac:dyDescent="0.25">
      <c r="A46" s="20" t="s">
        <v>10</v>
      </c>
      <c r="B46" s="14" t="str">
        <f>'16x16'!G65</f>
        <v>N/A</v>
      </c>
      <c r="C46" s="14" t="str">
        <f>'16x8'!G65</f>
        <v>N/A</v>
      </c>
      <c r="D46" s="14" t="str">
        <f>'8x16'!G65</f>
        <v>N/A</v>
      </c>
      <c r="E46" s="14" t="str">
        <f>'8x8'!G65</f>
        <v>N/A</v>
      </c>
      <c r="F46" s="14">
        <f>'8x4'!G65</f>
        <v>1344</v>
      </c>
      <c r="G46" s="14" t="str">
        <f>'4x8'!G65</f>
        <v>N/A</v>
      </c>
      <c r="H46" s="14">
        <f>Anchor!G65</f>
        <v>1664</v>
      </c>
      <c r="I46" s="17"/>
    </row>
    <row r="47" spans="1:9" ht="15" customHeight="1" x14ac:dyDescent="0.25">
      <c r="A47" s="20" t="s">
        <v>11</v>
      </c>
      <c r="B47" s="14" t="str">
        <f>'16x16'!G66</f>
        <v>N/A</v>
      </c>
      <c r="C47" s="14" t="str">
        <f>'16x8'!G66</f>
        <v>N/A</v>
      </c>
      <c r="D47" s="14" t="str">
        <f>'8x16'!G66</f>
        <v>N/A</v>
      </c>
      <c r="E47" s="14" t="str">
        <f>'8x8'!G66</f>
        <v>N/A</v>
      </c>
      <c r="F47" s="14" t="str">
        <f>'8x4'!G66</f>
        <v>N/A</v>
      </c>
      <c r="G47" s="14">
        <f>'4x8'!G66</f>
        <v>1664</v>
      </c>
      <c r="H47" s="14">
        <f>Anchor!G66</f>
        <v>1664</v>
      </c>
      <c r="I47" s="17"/>
    </row>
    <row r="49" spans="1:8" ht="15" customHeight="1" x14ac:dyDescent="0.25">
      <c r="A49" s="12" t="s">
        <v>180</v>
      </c>
      <c r="B49" s="40" t="s">
        <v>47</v>
      </c>
      <c r="C49" s="12"/>
      <c r="D49" s="12"/>
      <c r="E49" s="12"/>
      <c r="F49" s="12"/>
      <c r="G49" s="80"/>
      <c r="H49" s="40" t="s">
        <v>15</v>
      </c>
    </row>
    <row r="50" spans="1:8" ht="15" customHeight="1" x14ac:dyDescent="0.25">
      <c r="A50" s="32" t="s">
        <v>28</v>
      </c>
      <c r="B50" s="32" t="s">
        <v>62</v>
      </c>
      <c r="C50" s="32" t="s">
        <v>7</v>
      </c>
      <c r="D50" s="32" t="s">
        <v>178</v>
      </c>
      <c r="E50" s="32" t="s">
        <v>9</v>
      </c>
      <c r="F50" s="32" t="s">
        <v>63</v>
      </c>
      <c r="G50" s="32" t="s">
        <v>176</v>
      </c>
      <c r="H50" s="32" t="s">
        <v>53</v>
      </c>
    </row>
    <row r="51" spans="1:8" ht="15" customHeight="1" x14ac:dyDescent="0.25">
      <c r="A51" s="20" t="s">
        <v>0</v>
      </c>
      <c r="B51" s="80">
        <f>'16x16'!E70</f>
        <v>49</v>
      </c>
      <c r="C51" s="80">
        <f>'16x8'!E70</f>
        <v>97</v>
      </c>
      <c r="D51" s="80">
        <f>'8x16'!E70</f>
        <v>97</v>
      </c>
      <c r="E51" s="80">
        <f>'8x8'!E70</f>
        <v>193</v>
      </c>
      <c r="F51" s="80">
        <f>'8x4'!E70</f>
        <v>385</v>
      </c>
      <c r="G51" s="80">
        <f>'4x8'!E70</f>
        <v>385</v>
      </c>
      <c r="H51" s="80">
        <f>Anchor!E70</f>
        <v>769</v>
      </c>
    </row>
    <row r="52" spans="1:8" ht="15" customHeight="1" x14ac:dyDescent="0.25">
      <c r="A52" s="20" t="s">
        <v>1</v>
      </c>
      <c r="B52" s="80">
        <f>'16x16'!E71</f>
        <v>25</v>
      </c>
      <c r="C52" s="80">
        <f>'16x8'!E71</f>
        <v>49</v>
      </c>
      <c r="D52" s="80">
        <f>'8x16'!E71</f>
        <v>49</v>
      </c>
      <c r="E52" s="80">
        <f>'8x8'!E71</f>
        <v>97</v>
      </c>
      <c r="F52" s="80">
        <f>'8x4'!E71</f>
        <v>193</v>
      </c>
      <c r="G52" s="80">
        <f>'4x8'!E71</f>
        <v>193</v>
      </c>
      <c r="H52" s="80">
        <f>Anchor!E71</f>
        <v>385</v>
      </c>
    </row>
    <row r="53" spans="1:8" ht="15" customHeight="1" x14ac:dyDescent="0.25">
      <c r="A53" s="20" t="s">
        <v>2</v>
      </c>
      <c r="B53" s="80">
        <f>'16x16'!E72</f>
        <v>25</v>
      </c>
      <c r="C53" s="80">
        <f>'16x8'!E72</f>
        <v>49</v>
      </c>
      <c r="D53" s="80">
        <f>'8x16'!E72</f>
        <v>49</v>
      </c>
      <c r="E53" s="80">
        <f>'8x8'!E72</f>
        <v>97</v>
      </c>
      <c r="F53" s="80">
        <f>'8x4'!E72</f>
        <v>193</v>
      </c>
      <c r="G53" s="80">
        <f>'4x8'!E72</f>
        <v>193</v>
      </c>
      <c r="H53" s="80">
        <f>Anchor!E72</f>
        <v>385</v>
      </c>
    </row>
    <row r="54" spans="1:8" ht="15" customHeight="1" x14ac:dyDescent="0.25">
      <c r="A54" s="20" t="s">
        <v>3</v>
      </c>
      <c r="B54" s="80" t="str">
        <f>'16x16'!E73</f>
        <v>N/A</v>
      </c>
      <c r="C54" s="80" t="str">
        <f>'16x8'!E73</f>
        <v>N/A</v>
      </c>
      <c r="D54" s="80" t="str">
        <f>'8x16'!E73</f>
        <v>N/A</v>
      </c>
      <c r="E54" s="80">
        <f>'8x8'!E73</f>
        <v>49</v>
      </c>
      <c r="F54" s="80">
        <f>'8x4'!E73</f>
        <v>97</v>
      </c>
      <c r="G54" s="80">
        <f>'4x8'!E73</f>
        <v>97</v>
      </c>
      <c r="H54" s="80">
        <f>Anchor!E73</f>
        <v>193</v>
      </c>
    </row>
    <row r="55" spans="1:8" ht="15" customHeight="1" x14ac:dyDescent="0.25">
      <c r="A55" s="20" t="s">
        <v>4</v>
      </c>
      <c r="B55" s="80" t="str">
        <f>'16x16'!E74</f>
        <v>N/A</v>
      </c>
      <c r="C55" s="80" t="str">
        <f>'16x8'!E74</f>
        <v>N/A</v>
      </c>
      <c r="D55" s="80" t="str">
        <f>'8x16'!E74</f>
        <v>N/A</v>
      </c>
      <c r="E55" s="80">
        <f>'8x8'!E74</f>
        <v>25</v>
      </c>
      <c r="F55" s="80">
        <f>'8x4'!E74</f>
        <v>49</v>
      </c>
      <c r="G55" s="80">
        <f>'4x8'!E74</f>
        <v>49</v>
      </c>
      <c r="H55" s="80">
        <f>Anchor!E74</f>
        <v>97</v>
      </c>
    </row>
    <row r="56" spans="1:8" ht="15" customHeight="1" x14ac:dyDescent="0.25">
      <c r="A56" s="20" t="s">
        <v>5</v>
      </c>
      <c r="B56" s="80" t="str">
        <f>'16x16'!E75</f>
        <v>N/A</v>
      </c>
      <c r="C56" s="80" t="str">
        <f>'16x8'!E75</f>
        <v>N/A</v>
      </c>
      <c r="D56" s="80" t="str">
        <f>'8x16'!E75</f>
        <v>N/A</v>
      </c>
      <c r="E56" s="80">
        <f>'8x8'!E75</f>
        <v>25</v>
      </c>
      <c r="F56" s="80">
        <f>'8x4'!E75</f>
        <v>49</v>
      </c>
      <c r="G56" s="80">
        <f>'4x8'!E75</f>
        <v>49</v>
      </c>
      <c r="H56" s="80">
        <f>Anchor!E75</f>
        <v>97</v>
      </c>
    </row>
    <row r="57" spans="1:8" ht="15" customHeight="1" x14ac:dyDescent="0.25">
      <c r="A57" s="20" t="s">
        <v>6</v>
      </c>
      <c r="B57" s="80" t="str">
        <f>'16x16'!E76</f>
        <v>N/A</v>
      </c>
      <c r="C57" s="80" t="str">
        <f>'16x8'!E76</f>
        <v>N/A</v>
      </c>
      <c r="D57" s="80" t="str">
        <f>'8x16'!E76</f>
        <v>N/A</v>
      </c>
      <c r="E57" s="80">
        <f>'8x8'!E76</f>
        <v>13</v>
      </c>
      <c r="F57" s="80">
        <f>'8x4'!E76</f>
        <v>25</v>
      </c>
      <c r="G57" s="80">
        <f>'4x8'!E76</f>
        <v>25</v>
      </c>
      <c r="H57" s="80">
        <f>Anchor!E76</f>
        <v>49</v>
      </c>
    </row>
    <row r="58" spans="1:8" ht="15" customHeight="1" x14ac:dyDescent="0.25">
      <c r="A58" s="20" t="s">
        <v>7</v>
      </c>
      <c r="B58" s="80" t="str">
        <f>'16x16'!E77</f>
        <v>N/A</v>
      </c>
      <c r="C58" s="80" t="str">
        <f>'16x8'!E77</f>
        <v>N/A</v>
      </c>
      <c r="D58" s="80" t="str">
        <f>'8x16'!E77</f>
        <v>N/A</v>
      </c>
      <c r="E58" s="80">
        <f>'8x8'!E77</f>
        <v>7</v>
      </c>
      <c r="F58" s="80">
        <f>'8x4'!E77</f>
        <v>13</v>
      </c>
      <c r="G58" s="80">
        <f>'4x8'!E77</f>
        <v>13</v>
      </c>
      <c r="H58" s="80">
        <f>Anchor!E77</f>
        <v>25</v>
      </c>
    </row>
    <row r="59" spans="1:8" ht="15" customHeight="1" x14ac:dyDescent="0.25">
      <c r="A59" s="20" t="s">
        <v>8</v>
      </c>
      <c r="B59" s="80" t="str">
        <f>'16x16'!E78</f>
        <v>N/A</v>
      </c>
      <c r="C59" s="80" t="str">
        <f>'16x8'!E78</f>
        <v>N/A</v>
      </c>
      <c r="D59" s="80" t="str">
        <f>'8x16'!E78</f>
        <v>N/A</v>
      </c>
      <c r="E59" s="80">
        <f>'8x8'!E78</f>
        <v>7</v>
      </c>
      <c r="F59" s="80">
        <f>'8x4'!E78</f>
        <v>13</v>
      </c>
      <c r="G59" s="80">
        <f>'4x8'!E78</f>
        <v>13</v>
      </c>
      <c r="H59" s="80">
        <f>Anchor!E78</f>
        <v>25</v>
      </c>
    </row>
    <row r="60" spans="1:8" ht="15" customHeight="1" x14ac:dyDescent="0.25">
      <c r="A60" s="20" t="s">
        <v>9</v>
      </c>
      <c r="B60" s="80" t="str">
        <f>'16x16'!E79</f>
        <v>N/A</v>
      </c>
      <c r="C60" s="80" t="str">
        <f>'16x8'!E79</f>
        <v>N/A</v>
      </c>
      <c r="D60" s="80" t="str">
        <f>'8x16'!E79</f>
        <v>N/A</v>
      </c>
      <c r="E60" s="80">
        <f>'8x8'!E79</f>
        <v>4</v>
      </c>
      <c r="F60" s="80">
        <f>'8x4'!E79</f>
        <v>7</v>
      </c>
      <c r="G60" s="80">
        <f>'4x8'!E79</f>
        <v>7</v>
      </c>
      <c r="H60" s="80">
        <f>Anchor!E79</f>
        <v>13</v>
      </c>
    </row>
    <row r="61" spans="1:8" ht="15" customHeight="1" x14ac:dyDescent="0.25">
      <c r="A61" s="20" t="s">
        <v>10</v>
      </c>
      <c r="B61" s="80" t="str">
        <f>'16x16'!E80</f>
        <v>N/A</v>
      </c>
      <c r="C61" s="80" t="str">
        <f>'16x8'!E80</f>
        <v>N/A</v>
      </c>
      <c r="D61" s="80" t="str">
        <f>'8x16'!E80</f>
        <v>N/A</v>
      </c>
      <c r="E61" s="80" t="str">
        <f>'8x8'!E80</f>
        <v>N/A</v>
      </c>
      <c r="F61" s="80">
        <f>'8x4'!E80</f>
        <v>4</v>
      </c>
      <c r="G61" s="80" t="str">
        <f>'4x8'!E80</f>
        <v>N/A</v>
      </c>
      <c r="H61" s="80">
        <f>Anchor!E80</f>
        <v>7</v>
      </c>
    </row>
    <row r="62" spans="1:8" ht="15" customHeight="1" x14ac:dyDescent="0.25">
      <c r="A62" s="20" t="s">
        <v>11</v>
      </c>
      <c r="B62" s="80" t="str">
        <f>'16x16'!E81</f>
        <v>N/A</v>
      </c>
      <c r="C62" s="80" t="str">
        <f>'16x8'!E81</f>
        <v>N/A</v>
      </c>
      <c r="D62" s="80" t="str">
        <f>'8x16'!E81</f>
        <v>N/A</v>
      </c>
      <c r="E62" s="80" t="str">
        <f>'8x8'!E81</f>
        <v>N/A</v>
      </c>
      <c r="F62" s="80" t="str">
        <f>'8x4'!E81</f>
        <v>N/A</v>
      </c>
      <c r="G62" s="80">
        <f>'4x8'!E81</f>
        <v>4</v>
      </c>
      <c r="H62" s="80">
        <f>Anchor!E81</f>
        <v>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opLeftCell="A22" zoomScale="70" zoomScaleNormal="70" workbookViewId="0">
      <selection activeCell="I53" sqref="I53"/>
    </sheetView>
  </sheetViews>
  <sheetFormatPr defaultRowHeight="15" customHeight="1" x14ac:dyDescent="0.25"/>
  <cols>
    <col min="1" max="1" width="20.625" style="3" customWidth="1"/>
    <col min="2" max="3" width="10.625" style="3" customWidth="1"/>
    <col min="4" max="4" width="15.125" style="3" customWidth="1"/>
    <col min="5" max="12" width="10.625" style="3" customWidth="1"/>
    <col min="13" max="16384" width="9" style="3"/>
  </cols>
  <sheetData>
    <row r="1" spans="1:6" ht="15" customHeight="1" x14ac:dyDescent="0.2">
      <c r="A1" s="56" t="s">
        <v>55</v>
      </c>
      <c r="B1" s="56" t="s">
        <v>59</v>
      </c>
      <c r="C1" s="57" t="s">
        <v>98</v>
      </c>
      <c r="D1" s="57">
        <v>64</v>
      </c>
    </row>
    <row r="2" spans="1:6" ht="15" customHeight="1" x14ac:dyDescent="0.2">
      <c r="A2" s="58"/>
      <c r="B2" s="58"/>
      <c r="C2" s="57" t="s">
        <v>99</v>
      </c>
      <c r="D2" s="57">
        <v>64</v>
      </c>
    </row>
    <row r="3" spans="1:6" ht="15" customHeight="1" x14ac:dyDescent="0.2">
      <c r="A3" s="59"/>
      <c r="B3" s="59"/>
      <c r="F3" s="23"/>
    </row>
    <row r="4" spans="1:6" ht="15" customHeight="1" x14ac:dyDescent="0.25">
      <c r="A4" s="37" t="s">
        <v>28</v>
      </c>
      <c r="B4" s="37" t="s">
        <v>29</v>
      </c>
      <c r="C4" s="37" t="s">
        <v>30</v>
      </c>
      <c r="D4" s="37" t="s">
        <v>76</v>
      </c>
      <c r="F4" s="23"/>
    </row>
    <row r="5" spans="1:6" ht="15" customHeight="1" x14ac:dyDescent="0.25">
      <c r="A5" s="20" t="s">
        <v>0</v>
      </c>
      <c r="B5" s="14">
        <v>64</v>
      </c>
      <c r="C5" s="14">
        <v>64</v>
      </c>
      <c r="D5" s="14">
        <f t="shared" ref="D5:D16" si="0">($D$1/B5)*($D$2/C5)</f>
        <v>1</v>
      </c>
    </row>
    <row r="6" spans="1:6" ht="15" customHeight="1" x14ac:dyDescent="0.25">
      <c r="A6" s="20" t="s">
        <v>1</v>
      </c>
      <c r="B6" s="14">
        <v>64</v>
      </c>
      <c r="C6" s="14">
        <v>32</v>
      </c>
      <c r="D6" s="14">
        <f t="shared" si="0"/>
        <v>2</v>
      </c>
    </row>
    <row r="7" spans="1:6" ht="15" customHeight="1" x14ac:dyDescent="0.25">
      <c r="A7" s="20" t="s">
        <v>2</v>
      </c>
      <c r="B7" s="14">
        <v>32</v>
      </c>
      <c r="C7" s="14">
        <v>64</v>
      </c>
      <c r="D7" s="14">
        <f t="shared" si="0"/>
        <v>2</v>
      </c>
    </row>
    <row r="8" spans="1:6" ht="15" customHeight="1" x14ac:dyDescent="0.25">
      <c r="A8" s="20" t="s">
        <v>3</v>
      </c>
      <c r="B8" s="14">
        <v>32</v>
      </c>
      <c r="C8" s="14">
        <v>32</v>
      </c>
      <c r="D8" s="14">
        <f t="shared" si="0"/>
        <v>4</v>
      </c>
    </row>
    <row r="9" spans="1:6" ht="15" customHeight="1" x14ac:dyDescent="0.25">
      <c r="A9" s="20" t="s">
        <v>4</v>
      </c>
      <c r="B9" s="14">
        <v>32</v>
      </c>
      <c r="C9" s="14">
        <v>16</v>
      </c>
      <c r="D9" s="14">
        <f t="shared" si="0"/>
        <v>8</v>
      </c>
    </row>
    <row r="10" spans="1:6" ht="15" customHeight="1" x14ac:dyDescent="0.25">
      <c r="A10" s="20" t="s">
        <v>5</v>
      </c>
      <c r="B10" s="14">
        <v>16</v>
      </c>
      <c r="C10" s="14">
        <v>32</v>
      </c>
      <c r="D10" s="14">
        <f t="shared" si="0"/>
        <v>8</v>
      </c>
    </row>
    <row r="11" spans="1:6" ht="15" customHeight="1" x14ac:dyDescent="0.25">
      <c r="A11" s="20" t="s">
        <v>6</v>
      </c>
      <c r="B11" s="14">
        <v>16</v>
      </c>
      <c r="C11" s="14">
        <v>16</v>
      </c>
      <c r="D11" s="14">
        <f t="shared" si="0"/>
        <v>16</v>
      </c>
    </row>
    <row r="12" spans="1:6" ht="15" customHeight="1" x14ac:dyDescent="0.25">
      <c r="A12" s="20" t="s">
        <v>7</v>
      </c>
      <c r="B12" s="14">
        <v>16</v>
      </c>
      <c r="C12" s="14">
        <v>8</v>
      </c>
      <c r="D12" s="14">
        <f t="shared" si="0"/>
        <v>32</v>
      </c>
    </row>
    <row r="13" spans="1:6" ht="15" customHeight="1" x14ac:dyDescent="0.25">
      <c r="A13" s="20" t="s">
        <v>8</v>
      </c>
      <c r="B13" s="14">
        <v>8</v>
      </c>
      <c r="C13" s="14">
        <v>16</v>
      </c>
      <c r="D13" s="14">
        <f t="shared" si="0"/>
        <v>32</v>
      </c>
    </row>
    <row r="14" spans="1:6" ht="15" customHeight="1" x14ac:dyDescent="0.25">
      <c r="A14" s="20" t="s">
        <v>9</v>
      </c>
      <c r="B14" s="14">
        <v>8</v>
      </c>
      <c r="C14" s="14">
        <v>8</v>
      </c>
      <c r="D14" s="14">
        <f t="shared" si="0"/>
        <v>64</v>
      </c>
    </row>
    <row r="15" spans="1:6" ht="15" customHeight="1" x14ac:dyDescent="0.25">
      <c r="A15" s="20" t="s">
        <v>10</v>
      </c>
      <c r="B15" s="14">
        <v>8</v>
      </c>
      <c r="C15" s="14">
        <v>4</v>
      </c>
      <c r="D15" s="14">
        <f t="shared" si="0"/>
        <v>128</v>
      </c>
    </row>
    <row r="16" spans="1:6" ht="15" customHeight="1" x14ac:dyDescent="0.25">
      <c r="A16" s="20" t="s">
        <v>11</v>
      </c>
      <c r="B16" s="14">
        <v>4</v>
      </c>
      <c r="C16" s="14">
        <v>8</v>
      </c>
      <c r="D16" s="14">
        <f t="shared" si="0"/>
        <v>128</v>
      </c>
    </row>
    <row r="17" spans="1:11" ht="15" customHeight="1" x14ac:dyDescent="0.2">
      <c r="A17" s="59"/>
      <c r="B17" s="59"/>
    </row>
    <row r="18" spans="1:11" ht="15" customHeight="1" x14ac:dyDescent="0.25">
      <c r="A18" s="15" t="s">
        <v>57</v>
      </c>
      <c r="B18" s="42" t="s">
        <v>47</v>
      </c>
      <c r="C18" s="12"/>
      <c r="D18" s="12"/>
      <c r="E18" s="12"/>
      <c r="F18" s="12"/>
      <c r="G18" s="12"/>
      <c r="H18" s="42" t="s">
        <v>15</v>
      </c>
    </row>
    <row r="19" spans="1:11" s="8" customFormat="1" ht="15" customHeight="1" x14ac:dyDescent="0.25">
      <c r="A19" s="51"/>
      <c r="B19" s="32" t="s">
        <v>62</v>
      </c>
      <c r="C19" s="32" t="s">
        <v>69</v>
      </c>
      <c r="D19" s="32" t="s">
        <v>70</v>
      </c>
      <c r="E19" s="32" t="s">
        <v>66</v>
      </c>
      <c r="F19" s="32" t="s">
        <v>63</v>
      </c>
      <c r="G19" s="32" t="s">
        <v>71</v>
      </c>
      <c r="H19" s="32" t="s">
        <v>53</v>
      </c>
      <c r="I19" s="89" t="s">
        <v>49</v>
      </c>
      <c r="J19" s="89"/>
      <c r="K19" s="89"/>
    </row>
    <row r="20" spans="1:11" ht="15" customHeight="1" x14ac:dyDescent="0.25">
      <c r="A20" s="32" t="s">
        <v>28</v>
      </c>
      <c r="B20" s="38" t="s">
        <v>167</v>
      </c>
      <c r="C20" s="38" t="s">
        <v>167</v>
      </c>
      <c r="D20" s="38" t="s">
        <v>167</v>
      </c>
      <c r="E20" s="38" t="s">
        <v>167</v>
      </c>
      <c r="F20" s="38" t="s">
        <v>167</v>
      </c>
      <c r="G20" s="38" t="s">
        <v>167</v>
      </c>
      <c r="H20" s="38" t="s">
        <v>167</v>
      </c>
      <c r="I20" s="75" t="s">
        <v>161</v>
      </c>
      <c r="J20" s="51" t="s">
        <v>160</v>
      </c>
      <c r="K20" s="77" t="s">
        <v>159</v>
      </c>
    </row>
    <row r="21" spans="1:11" ht="15" customHeight="1" x14ac:dyDescent="0.25">
      <c r="A21" s="20" t="s">
        <v>0</v>
      </c>
      <c r="B21" s="14">
        <f>Overall_PU!B6*$D5</f>
        <v>35169</v>
      </c>
      <c r="C21" s="14">
        <f>Overall_PU!D6*$D5</f>
        <v>35169</v>
      </c>
      <c r="D21" s="14">
        <f>Overall_PU!F6*$D5</f>
        <v>35169</v>
      </c>
      <c r="E21" s="14">
        <f>Overall_PU!H6*$D5</f>
        <v>36225</v>
      </c>
      <c r="F21" s="14">
        <f>Overall_PU!J6*$D5</f>
        <v>36225</v>
      </c>
      <c r="G21" s="14">
        <f>Overall_PU!L6*$D5</f>
        <v>36225</v>
      </c>
      <c r="H21" s="14">
        <f>Overall_PU!N6*$D5</f>
        <v>36353</v>
      </c>
      <c r="I21" s="75" t="s">
        <v>162</v>
      </c>
      <c r="J21" s="51" t="s">
        <v>163</v>
      </c>
      <c r="K21" s="78">
        <f>MAX(B21:G32)/MAX(H21:H32)</f>
        <v>0.99473684210526314</v>
      </c>
    </row>
    <row r="22" spans="1:11" ht="15" customHeight="1" x14ac:dyDescent="0.25">
      <c r="A22" s="20" t="s">
        <v>1</v>
      </c>
      <c r="B22" s="14">
        <f>Overall_PU!B7*$D6</f>
        <v>35170</v>
      </c>
      <c r="C22" s="14">
        <f>Overall_PU!D7*$D6</f>
        <v>35170</v>
      </c>
      <c r="D22" s="14">
        <f>Overall_PU!F7*$D6</f>
        <v>35170</v>
      </c>
      <c r="E22" s="14">
        <f>Overall_PU!H7*$D6</f>
        <v>36226</v>
      </c>
      <c r="F22" s="14">
        <f>Overall_PU!J7*$D6</f>
        <v>36226</v>
      </c>
      <c r="G22" s="14">
        <f>Overall_PU!L7*$D6</f>
        <v>36226</v>
      </c>
      <c r="H22" s="14">
        <f>Overall_PU!N7*$D6</f>
        <v>36354</v>
      </c>
    </row>
    <row r="23" spans="1:11" ht="15" customHeight="1" x14ac:dyDescent="0.25">
      <c r="A23" s="20" t="s">
        <v>2</v>
      </c>
      <c r="B23" s="14">
        <f>Overall_PU!B8*$D7</f>
        <v>35170</v>
      </c>
      <c r="C23" s="14">
        <f>Overall_PU!D8*$D7</f>
        <v>35170</v>
      </c>
      <c r="D23" s="14">
        <f>Overall_PU!F8*$D7</f>
        <v>35170</v>
      </c>
      <c r="E23" s="14">
        <f>Overall_PU!H8*$D7</f>
        <v>36226</v>
      </c>
      <c r="F23" s="14">
        <f>Overall_PU!J8*$D7</f>
        <v>36226</v>
      </c>
      <c r="G23" s="14">
        <f>Overall_PU!L8*$D7</f>
        <v>36226</v>
      </c>
      <c r="H23" s="14">
        <f>Overall_PU!N8*$D7</f>
        <v>36354</v>
      </c>
    </row>
    <row r="24" spans="1:11" ht="15" customHeight="1" x14ac:dyDescent="0.25">
      <c r="A24" s="20" t="s">
        <v>3</v>
      </c>
      <c r="B24" s="14" t="s">
        <v>78</v>
      </c>
      <c r="C24" s="14" t="s">
        <v>78</v>
      </c>
      <c r="D24" s="14" t="s">
        <v>78</v>
      </c>
      <c r="E24" s="14">
        <f>Overall_PU!H9*$D8</f>
        <v>36228</v>
      </c>
      <c r="F24" s="14">
        <f>Overall_PU!J9*$D8</f>
        <v>36228</v>
      </c>
      <c r="G24" s="14">
        <f>Overall_PU!L9*$D8</f>
        <v>36228</v>
      </c>
      <c r="H24" s="14">
        <f>Overall_PU!N9*$D8</f>
        <v>36356</v>
      </c>
    </row>
    <row r="25" spans="1:11" ht="15" customHeight="1" x14ac:dyDescent="0.25">
      <c r="A25" s="20" t="s">
        <v>4</v>
      </c>
      <c r="B25" s="14" t="s">
        <v>78</v>
      </c>
      <c r="C25" s="14" t="s">
        <v>78</v>
      </c>
      <c r="D25" s="14" t="s">
        <v>78</v>
      </c>
      <c r="E25" s="14">
        <f>Overall_PU!H10*$D9</f>
        <v>36232</v>
      </c>
      <c r="F25" s="14">
        <f>Overall_PU!J10*$D9</f>
        <v>36232</v>
      </c>
      <c r="G25" s="14">
        <f>Overall_PU!L10*$D9</f>
        <v>36232</v>
      </c>
      <c r="H25" s="14">
        <f>Overall_PU!N10*$D9</f>
        <v>36360</v>
      </c>
    </row>
    <row r="26" spans="1:11" ht="15" customHeight="1" x14ac:dyDescent="0.25">
      <c r="A26" s="20" t="s">
        <v>5</v>
      </c>
      <c r="B26" s="14" t="s">
        <v>78</v>
      </c>
      <c r="C26" s="14" t="s">
        <v>78</v>
      </c>
      <c r="D26" s="14" t="s">
        <v>78</v>
      </c>
      <c r="E26" s="14">
        <f>Overall_PU!H11*$D10</f>
        <v>36232</v>
      </c>
      <c r="F26" s="14">
        <f>Overall_PU!J11*$D10</f>
        <v>36232</v>
      </c>
      <c r="G26" s="14">
        <f>Overall_PU!L11*$D10</f>
        <v>36232</v>
      </c>
      <c r="H26" s="14">
        <f>Overall_PU!N11*$D10</f>
        <v>36360</v>
      </c>
    </row>
    <row r="27" spans="1:11" ht="15" customHeight="1" x14ac:dyDescent="0.25">
      <c r="A27" s="20" t="s">
        <v>6</v>
      </c>
      <c r="B27" s="14" t="s">
        <v>78</v>
      </c>
      <c r="C27" s="14" t="s">
        <v>78</v>
      </c>
      <c r="D27" s="14" t="s">
        <v>78</v>
      </c>
      <c r="E27" s="14">
        <f>Overall_PU!H12*$D11</f>
        <v>36240</v>
      </c>
      <c r="F27" s="14">
        <f>Overall_PU!J12*$D11</f>
        <v>36240</v>
      </c>
      <c r="G27" s="14">
        <f>Overall_PU!L12*$D11</f>
        <v>36240</v>
      </c>
      <c r="H27" s="14">
        <f>Overall_PU!N12*$D11</f>
        <v>36368</v>
      </c>
    </row>
    <row r="28" spans="1:11" ht="15" customHeight="1" x14ac:dyDescent="0.25">
      <c r="A28" s="20" t="s">
        <v>7</v>
      </c>
      <c r="B28" s="14" t="s">
        <v>78</v>
      </c>
      <c r="C28" s="14" t="s">
        <v>78</v>
      </c>
      <c r="D28" s="14" t="s">
        <v>78</v>
      </c>
      <c r="E28" s="14">
        <f>Overall_PU!H13*$D12</f>
        <v>36256</v>
      </c>
      <c r="F28" s="14">
        <f>Overall_PU!J13*$D12</f>
        <v>36256</v>
      </c>
      <c r="G28" s="14">
        <f>Overall_PU!L13*$D12</f>
        <v>36256</v>
      </c>
      <c r="H28" s="14">
        <f>Overall_PU!N13*$D12</f>
        <v>36384</v>
      </c>
    </row>
    <row r="29" spans="1:11" ht="15" customHeight="1" x14ac:dyDescent="0.25">
      <c r="A29" s="20" t="s">
        <v>8</v>
      </c>
      <c r="B29" s="14" t="s">
        <v>78</v>
      </c>
      <c r="C29" s="14" t="s">
        <v>78</v>
      </c>
      <c r="D29" s="14" t="s">
        <v>78</v>
      </c>
      <c r="E29" s="14">
        <f>Overall_PU!H14*$D13</f>
        <v>36256</v>
      </c>
      <c r="F29" s="14">
        <f>Overall_PU!J14*$D13</f>
        <v>36256</v>
      </c>
      <c r="G29" s="14">
        <f>Overall_PU!L14*$D13</f>
        <v>36256</v>
      </c>
      <c r="H29" s="14">
        <f>Overall_PU!N14*$D13</f>
        <v>36384</v>
      </c>
    </row>
    <row r="30" spans="1:11" ht="15" customHeight="1" x14ac:dyDescent="0.25">
      <c r="A30" s="20" t="s">
        <v>9</v>
      </c>
      <c r="B30" s="14" t="s">
        <v>78</v>
      </c>
      <c r="C30" s="14" t="s">
        <v>78</v>
      </c>
      <c r="D30" s="14" t="s">
        <v>78</v>
      </c>
      <c r="E30" s="14">
        <f>Overall_PU!H15*$D14</f>
        <v>36288</v>
      </c>
      <c r="F30" s="14">
        <f>Overall_PU!J15*$D14</f>
        <v>36288</v>
      </c>
      <c r="G30" s="14">
        <f>Overall_PU!L15*$D14</f>
        <v>36288</v>
      </c>
      <c r="H30" s="14">
        <f>Overall_PU!N15*$D14</f>
        <v>36416</v>
      </c>
    </row>
    <row r="31" spans="1:11" ht="15" customHeight="1" x14ac:dyDescent="0.25">
      <c r="A31" s="20" t="s">
        <v>10</v>
      </c>
      <c r="B31" s="14" t="s">
        <v>78</v>
      </c>
      <c r="C31" s="14" t="s">
        <v>78</v>
      </c>
      <c r="D31" s="14" t="s">
        <v>78</v>
      </c>
      <c r="E31" s="14" t="s">
        <v>78</v>
      </c>
      <c r="F31" s="14">
        <f>Overall_PU!J16*$D15</f>
        <v>35712</v>
      </c>
      <c r="G31" s="14" t="s">
        <v>78</v>
      </c>
      <c r="H31" s="14">
        <f>Overall_PU!N16*$D15</f>
        <v>36480</v>
      </c>
    </row>
    <row r="32" spans="1:11" ht="15" customHeight="1" x14ac:dyDescent="0.25">
      <c r="A32" s="20" t="s">
        <v>11</v>
      </c>
      <c r="B32" s="14" t="s">
        <v>78</v>
      </c>
      <c r="C32" s="14" t="s">
        <v>78</v>
      </c>
      <c r="D32" s="14" t="s">
        <v>78</v>
      </c>
      <c r="E32" s="14" t="s">
        <v>78</v>
      </c>
      <c r="F32" s="14" t="s">
        <v>78</v>
      </c>
      <c r="G32" s="14">
        <f>Overall_PU!L17*$D16</f>
        <v>35712</v>
      </c>
      <c r="H32" s="14">
        <f>Overall_PU!N17*$D16</f>
        <v>36480</v>
      </c>
    </row>
    <row r="34" spans="1:11" s="8" customFormat="1" ht="15" customHeight="1" x14ac:dyDescent="0.25">
      <c r="A34" s="15" t="s">
        <v>50</v>
      </c>
      <c r="B34" s="31" t="s">
        <v>47</v>
      </c>
      <c r="C34" s="12"/>
      <c r="D34" s="12"/>
      <c r="E34" s="12"/>
      <c r="F34" s="14"/>
      <c r="G34" s="14"/>
      <c r="H34" s="31" t="s">
        <v>15</v>
      </c>
    </row>
    <row r="35" spans="1:11" ht="15" customHeight="1" x14ac:dyDescent="0.25">
      <c r="A35" s="32" t="s">
        <v>28</v>
      </c>
      <c r="B35" s="32" t="s">
        <v>72</v>
      </c>
      <c r="C35" s="32" t="s">
        <v>69</v>
      </c>
      <c r="D35" s="32" t="s">
        <v>73</v>
      </c>
      <c r="E35" s="32" t="s">
        <v>74</v>
      </c>
      <c r="F35" s="32" t="s">
        <v>63</v>
      </c>
      <c r="G35" s="32" t="s">
        <v>75</v>
      </c>
      <c r="H35" s="32" t="s">
        <v>53</v>
      </c>
      <c r="I35" s="89" t="s">
        <v>49</v>
      </c>
      <c r="J35" s="89"/>
      <c r="K35" s="89"/>
    </row>
    <row r="36" spans="1:11" ht="15" customHeight="1" x14ac:dyDescent="0.25">
      <c r="A36" s="20" t="s">
        <v>0</v>
      </c>
      <c r="B36" s="15">
        <f>Overall_PU!B21</f>
        <v>68524</v>
      </c>
      <c r="C36" s="15">
        <f>Overall_PU!C21</f>
        <v>67064</v>
      </c>
      <c r="D36" s="15">
        <f>Overall_PU!D21</f>
        <v>67512</v>
      </c>
      <c r="E36" s="15">
        <f>Overall_PU!E21</f>
        <v>66540</v>
      </c>
      <c r="F36" s="15">
        <f>Overall_PU!F21</f>
        <v>66072</v>
      </c>
      <c r="G36" s="15">
        <f>Overall_PU!G21</f>
        <v>66296</v>
      </c>
      <c r="H36" s="14">
        <f>Anchor!F40</f>
        <v>65900</v>
      </c>
      <c r="I36" s="75" t="s">
        <v>161</v>
      </c>
      <c r="J36" s="51" t="s">
        <v>160</v>
      </c>
      <c r="K36" s="77" t="s">
        <v>159</v>
      </c>
    </row>
    <row r="37" spans="1:11" ht="15" customHeight="1" x14ac:dyDescent="0.25">
      <c r="A37" s="20" t="s">
        <v>1</v>
      </c>
      <c r="B37" s="15">
        <f>Overall_PU!B22</f>
        <v>35756</v>
      </c>
      <c r="C37" s="15">
        <f>Overall_PU!C22</f>
        <v>34296</v>
      </c>
      <c r="D37" s="15">
        <f>Overall_PU!D22</f>
        <v>34744</v>
      </c>
      <c r="E37" s="15">
        <f>Overall_PU!E22</f>
        <v>33772</v>
      </c>
      <c r="F37" s="15">
        <f>Overall_PU!F22</f>
        <v>33304</v>
      </c>
      <c r="G37" s="15">
        <f>Overall_PU!G22</f>
        <v>33528</v>
      </c>
      <c r="H37" s="14">
        <f>Anchor!F41</f>
        <v>33132</v>
      </c>
      <c r="I37" s="75" t="s">
        <v>162</v>
      </c>
      <c r="J37" s="51" t="s">
        <v>163</v>
      </c>
      <c r="K37" s="78">
        <f>MAX(B36:G47)/MAX(H36:H47)</f>
        <v>1.0398179059180577</v>
      </c>
    </row>
    <row r="38" spans="1:11" ht="15" customHeight="1" x14ac:dyDescent="0.25">
      <c r="A38" s="20" t="s">
        <v>2</v>
      </c>
      <c r="B38" s="15">
        <f>Overall_PU!B23</f>
        <v>35756</v>
      </c>
      <c r="C38" s="15">
        <f>Overall_PU!C23</f>
        <v>34296</v>
      </c>
      <c r="D38" s="15">
        <f>Overall_PU!D23</f>
        <v>34744</v>
      </c>
      <c r="E38" s="15">
        <f>Overall_PU!E23</f>
        <v>33772</v>
      </c>
      <c r="F38" s="15">
        <f>Overall_PU!F23</f>
        <v>33304</v>
      </c>
      <c r="G38" s="15">
        <f>Overall_PU!G23</f>
        <v>33528</v>
      </c>
      <c r="H38" s="14">
        <f>Anchor!F42</f>
        <v>33132</v>
      </c>
    </row>
    <row r="39" spans="1:11" ht="15" customHeight="1" x14ac:dyDescent="0.25">
      <c r="A39" s="20" t="s">
        <v>3</v>
      </c>
      <c r="B39" s="15" t="str">
        <f>Overall_PU!B24</f>
        <v>N/A</v>
      </c>
      <c r="C39" s="15" t="str">
        <f>Overall_PU!C24</f>
        <v>N/A</v>
      </c>
      <c r="D39" s="15" t="str">
        <f>Overall_PU!D24</f>
        <v>N/A</v>
      </c>
      <c r="E39" s="15">
        <f>Overall_PU!E24</f>
        <v>17388</v>
      </c>
      <c r="F39" s="15">
        <f>Overall_PU!F24</f>
        <v>16920</v>
      </c>
      <c r="G39" s="15">
        <f>Overall_PU!G24</f>
        <v>17144</v>
      </c>
      <c r="H39" s="14">
        <f>Anchor!F43</f>
        <v>16748</v>
      </c>
    </row>
    <row r="40" spans="1:11" ht="15" customHeight="1" x14ac:dyDescent="0.25">
      <c r="A40" s="20" t="s">
        <v>4</v>
      </c>
      <c r="B40" s="15" t="str">
        <f>Overall_PU!B25</f>
        <v>N/A</v>
      </c>
      <c r="C40" s="15" t="str">
        <f>Overall_PU!C25</f>
        <v>N/A</v>
      </c>
      <c r="D40" s="15" t="str">
        <f>Overall_PU!D25</f>
        <v>N/A</v>
      </c>
      <c r="E40" s="15">
        <f>Overall_PU!E25</f>
        <v>9196</v>
      </c>
      <c r="F40" s="15">
        <f>Overall_PU!F25</f>
        <v>8728</v>
      </c>
      <c r="G40" s="15">
        <f>Overall_PU!G25</f>
        <v>8952</v>
      </c>
      <c r="H40" s="14">
        <f>Anchor!F44</f>
        <v>8556</v>
      </c>
    </row>
    <row r="41" spans="1:11" ht="15" customHeight="1" x14ac:dyDescent="0.25">
      <c r="A41" s="20" t="s">
        <v>5</v>
      </c>
      <c r="B41" s="15" t="str">
        <f>Overall_PU!B26</f>
        <v>N/A</v>
      </c>
      <c r="C41" s="15" t="str">
        <f>Overall_PU!C26</f>
        <v>N/A</v>
      </c>
      <c r="D41" s="15" t="str">
        <f>Overall_PU!D26</f>
        <v>N/A</v>
      </c>
      <c r="E41" s="15">
        <f>Overall_PU!E26</f>
        <v>9196</v>
      </c>
      <c r="F41" s="15">
        <f>Overall_PU!F26</f>
        <v>8728</v>
      </c>
      <c r="G41" s="15">
        <f>Overall_PU!G26</f>
        <v>8952</v>
      </c>
      <c r="H41" s="14">
        <f>Anchor!F45</f>
        <v>8556</v>
      </c>
    </row>
    <row r="42" spans="1:11" ht="15" customHeight="1" x14ac:dyDescent="0.25">
      <c r="A42" s="20" t="s">
        <v>6</v>
      </c>
      <c r="B42" s="15" t="str">
        <f>Overall_PU!B27</f>
        <v>N/A</v>
      </c>
      <c r="C42" s="15" t="str">
        <f>Overall_PU!C27</f>
        <v>N/A</v>
      </c>
      <c r="D42" s="15" t="str">
        <f>Overall_PU!D27</f>
        <v>N/A</v>
      </c>
      <c r="E42" s="15">
        <f>Overall_PU!E27</f>
        <v>5100</v>
      </c>
      <c r="F42" s="15">
        <f>Overall_PU!F27</f>
        <v>4632</v>
      </c>
      <c r="G42" s="15">
        <f>Overall_PU!G27</f>
        <v>4856</v>
      </c>
      <c r="H42" s="14">
        <f>Anchor!F46</f>
        <v>4460</v>
      </c>
    </row>
    <row r="43" spans="1:11" ht="15" customHeight="1" x14ac:dyDescent="0.25">
      <c r="A43" s="20" t="s">
        <v>7</v>
      </c>
      <c r="B43" s="15" t="str">
        <f>Overall_PU!B28</f>
        <v>N/A</v>
      </c>
      <c r="C43" s="15" t="str">
        <f>Overall_PU!C28</f>
        <v>N/A</v>
      </c>
      <c r="D43" s="15" t="str">
        <f>Overall_PU!D28</f>
        <v>N/A</v>
      </c>
      <c r="E43" s="15">
        <f>Overall_PU!E28</f>
        <v>3052</v>
      </c>
      <c r="F43" s="15">
        <f>Overall_PU!F28</f>
        <v>2584</v>
      </c>
      <c r="G43" s="15">
        <f>Overall_PU!G28</f>
        <v>2808</v>
      </c>
      <c r="H43" s="14">
        <f>Anchor!F47</f>
        <v>2412</v>
      </c>
    </row>
    <row r="44" spans="1:11" ht="15" customHeight="1" x14ac:dyDescent="0.25">
      <c r="A44" s="20" t="s">
        <v>8</v>
      </c>
      <c r="B44" s="15" t="str">
        <f>Overall_PU!B29</f>
        <v>N/A</v>
      </c>
      <c r="C44" s="15" t="str">
        <f>Overall_PU!C29</f>
        <v>N/A</v>
      </c>
      <c r="D44" s="15" t="str">
        <f>Overall_PU!D29</f>
        <v>N/A</v>
      </c>
      <c r="E44" s="15">
        <f>Overall_PU!E29</f>
        <v>3052</v>
      </c>
      <c r="F44" s="15">
        <f>Overall_PU!F29</f>
        <v>2584</v>
      </c>
      <c r="G44" s="15">
        <f>Overall_PU!G29</f>
        <v>2808</v>
      </c>
      <c r="H44" s="14">
        <f>Anchor!F48</f>
        <v>2412</v>
      </c>
    </row>
    <row r="45" spans="1:11" ht="15" customHeight="1" x14ac:dyDescent="0.25">
      <c r="A45" s="20" t="s">
        <v>9</v>
      </c>
      <c r="B45" s="15" t="str">
        <f>Overall_PU!B30</f>
        <v>N/A</v>
      </c>
      <c r="C45" s="15" t="str">
        <f>Overall_PU!C30</f>
        <v>N/A</v>
      </c>
      <c r="D45" s="15" t="str">
        <f>Overall_PU!D30</f>
        <v>N/A</v>
      </c>
      <c r="E45" s="15">
        <f>Overall_PU!E30</f>
        <v>2028</v>
      </c>
      <c r="F45" s="15">
        <f>Overall_PU!F30</f>
        <v>1560</v>
      </c>
      <c r="G45" s="15">
        <f>Overall_PU!G30</f>
        <v>1784</v>
      </c>
      <c r="H45" s="14">
        <f>Anchor!F49</f>
        <v>1388</v>
      </c>
    </row>
    <row r="46" spans="1:11" ht="15" customHeight="1" x14ac:dyDescent="0.25">
      <c r="A46" s="20" t="s">
        <v>10</v>
      </c>
      <c r="B46" s="15" t="str">
        <f>Overall_PU!B31</f>
        <v>N/A</v>
      </c>
      <c r="C46" s="15" t="str">
        <f>Overall_PU!C31</f>
        <v>N/A</v>
      </c>
      <c r="D46" s="15" t="str">
        <f>Overall_PU!D31</f>
        <v>N/A</v>
      </c>
      <c r="E46" s="15" t="str">
        <f>Overall_PU!E31</f>
        <v>N/A</v>
      </c>
      <c r="F46" s="15">
        <f>Overall_PU!F31</f>
        <v>1012</v>
      </c>
      <c r="G46" s="15" t="str">
        <f>Overall_PU!G31</f>
        <v>N/A</v>
      </c>
      <c r="H46" s="14">
        <f>Anchor!F50</f>
        <v>876</v>
      </c>
    </row>
    <row r="47" spans="1:11" ht="15" customHeight="1" x14ac:dyDescent="0.25">
      <c r="A47" s="20" t="s">
        <v>11</v>
      </c>
      <c r="B47" s="15" t="str">
        <f>Overall_PU!B32</f>
        <v>N/A</v>
      </c>
      <c r="C47" s="15" t="str">
        <f>Overall_PU!C32</f>
        <v>N/A</v>
      </c>
      <c r="D47" s="15" t="str">
        <f>Overall_PU!D32</f>
        <v>N/A</v>
      </c>
      <c r="E47" s="15" t="str">
        <f>Overall_PU!E32</f>
        <v>N/A</v>
      </c>
      <c r="F47" s="15" t="str">
        <f>Overall_PU!F32</f>
        <v>N/A</v>
      </c>
      <c r="G47" s="15">
        <f>Overall_PU!G32</f>
        <v>1236</v>
      </c>
      <c r="H47" s="14">
        <f>Anchor!F51</f>
        <v>876</v>
      </c>
    </row>
    <row r="49" spans="1:11" ht="15" customHeight="1" x14ac:dyDescent="0.25">
      <c r="A49" s="15" t="s">
        <v>51</v>
      </c>
      <c r="B49" s="42" t="s">
        <v>47</v>
      </c>
      <c r="C49" s="12"/>
      <c r="D49" s="12"/>
      <c r="E49" s="12"/>
      <c r="F49" s="12"/>
      <c r="G49" s="12"/>
      <c r="H49" s="42" t="s">
        <v>15</v>
      </c>
    </row>
    <row r="50" spans="1:11" ht="15" customHeight="1" x14ac:dyDescent="0.25">
      <c r="A50" s="32" t="s">
        <v>28</v>
      </c>
      <c r="B50" s="32" t="s">
        <v>72</v>
      </c>
      <c r="C50" s="32" t="s">
        <v>69</v>
      </c>
      <c r="D50" s="32" t="s">
        <v>73</v>
      </c>
      <c r="E50" s="32" t="s">
        <v>74</v>
      </c>
      <c r="F50" s="73" t="s">
        <v>63</v>
      </c>
      <c r="G50" s="32" t="s">
        <v>75</v>
      </c>
      <c r="H50" s="32" t="s">
        <v>53</v>
      </c>
      <c r="I50" s="89" t="s">
        <v>49</v>
      </c>
      <c r="J50" s="89"/>
      <c r="K50" s="89"/>
    </row>
    <row r="51" spans="1:11" ht="15" customHeight="1" x14ac:dyDescent="0.25">
      <c r="A51" s="20" t="s">
        <v>0</v>
      </c>
      <c r="B51" s="15">
        <f>Overall_PU!B36*$D5</f>
        <v>151552</v>
      </c>
      <c r="C51" s="15">
        <f>Overall_PU!C36*$D5</f>
        <v>151552</v>
      </c>
      <c r="D51" s="15">
        <f>Overall_PU!D36*$D5</f>
        <v>172032</v>
      </c>
      <c r="E51" s="15">
        <f>Overall_PU!E36*$D5</f>
        <v>172032</v>
      </c>
      <c r="F51" s="63">
        <f>Overall_PU!F36*$D5</f>
        <v>172032</v>
      </c>
      <c r="G51" s="15">
        <f>Overall_PU!G36*$D5</f>
        <v>212992</v>
      </c>
      <c r="H51" s="14">
        <f>Overall_PU!H36*$D5</f>
        <v>212992</v>
      </c>
      <c r="I51" s="75" t="s">
        <v>161</v>
      </c>
      <c r="J51" s="51" t="s">
        <v>160</v>
      </c>
      <c r="K51" s="77" t="s">
        <v>159</v>
      </c>
    </row>
    <row r="52" spans="1:11" ht="15" customHeight="1" x14ac:dyDescent="0.25">
      <c r="A52" s="20" t="s">
        <v>1</v>
      </c>
      <c r="B52" s="15">
        <f>Overall_PU!B37*$D6</f>
        <v>151552</v>
      </c>
      <c r="C52" s="15">
        <f>Overall_PU!C37*$D6</f>
        <v>151552</v>
      </c>
      <c r="D52" s="15">
        <f>Overall_PU!D37*$D6</f>
        <v>172032</v>
      </c>
      <c r="E52" s="15">
        <f>Overall_PU!E37*$D6</f>
        <v>172032</v>
      </c>
      <c r="F52" s="63">
        <f>Overall_PU!F37*$D6</f>
        <v>172032</v>
      </c>
      <c r="G52" s="15">
        <f>Overall_PU!G37*$D6</f>
        <v>212992</v>
      </c>
      <c r="H52" s="14">
        <f>Overall_PU!H37*$D6</f>
        <v>212992</v>
      </c>
      <c r="I52" s="76">
        <f>MIN(B51:G62)/MIN(H51:H62)</f>
        <v>0.71153846153846156</v>
      </c>
      <c r="J52" s="54">
        <f>FLOOR(AVERAGE(B51:G62),1)/FLOOR(AVERAGE(H51:H62),1)</f>
        <v>0.84521484375</v>
      </c>
      <c r="K52" s="78">
        <f>MAX(B51:G62)/MAX(H51:H62)</f>
        <v>1</v>
      </c>
    </row>
    <row r="53" spans="1:11" ht="15" customHeight="1" x14ac:dyDescent="0.25">
      <c r="A53" s="20" t="s">
        <v>2</v>
      </c>
      <c r="B53" s="15">
        <f>Overall_PU!B38*$D7</f>
        <v>151552</v>
      </c>
      <c r="C53" s="15">
        <f>Overall_PU!C38*$D7</f>
        <v>151552</v>
      </c>
      <c r="D53" s="15">
        <f>Overall_PU!D38*$D7</f>
        <v>172032</v>
      </c>
      <c r="E53" s="15">
        <f>Overall_PU!E38*$D7</f>
        <v>172032</v>
      </c>
      <c r="F53" s="63">
        <f>Overall_PU!F38*$D7</f>
        <v>172032</v>
      </c>
      <c r="G53" s="15">
        <f>Overall_PU!G38*$D7</f>
        <v>212992</v>
      </c>
      <c r="H53" s="14">
        <f>Overall_PU!H38*$D7</f>
        <v>212992</v>
      </c>
    </row>
    <row r="54" spans="1:11" ht="15" customHeight="1" x14ac:dyDescent="0.25">
      <c r="A54" s="20" t="s">
        <v>3</v>
      </c>
      <c r="B54" s="14" t="s">
        <v>77</v>
      </c>
      <c r="C54" s="14" t="s">
        <v>77</v>
      </c>
      <c r="D54" s="14" t="s">
        <v>77</v>
      </c>
      <c r="E54" s="15">
        <f>Overall_PU!E39*$D8</f>
        <v>172032</v>
      </c>
      <c r="F54" s="63">
        <f>Overall_PU!F39*$D8</f>
        <v>172032</v>
      </c>
      <c r="G54" s="15">
        <f>Overall_PU!G39*$D8</f>
        <v>212992</v>
      </c>
      <c r="H54" s="14">
        <f>Overall_PU!H39*$D8</f>
        <v>212992</v>
      </c>
    </row>
    <row r="55" spans="1:11" ht="15" customHeight="1" x14ac:dyDescent="0.25">
      <c r="A55" s="20" t="s">
        <v>4</v>
      </c>
      <c r="B55" s="14" t="s">
        <v>77</v>
      </c>
      <c r="C55" s="14" t="s">
        <v>77</v>
      </c>
      <c r="D55" s="14" t="s">
        <v>77</v>
      </c>
      <c r="E55" s="15">
        <f>Overall_PU!E40*$D9</f>
        <v>172032</v>
      </c>
      <c r="F55" s="63">
        <f>Overall_PU!F40*$D9</f>
        <v>172032</v>
      </c>
      <c r="G55" s="15">
        <f>Overall_PU!G40*$D9</f>
        <v>212992</v>
      </c>
      <c r="H55" s="14">
        <f>Overall_PU!H40*$D9</f>
        <v>212992</v>
      </c>
    </row>
    <row r="56" spans="1:11" ht="15" customHeight="1" x14ac:dyDescent="0.25">
      <c r="A56" s="20" t="s">
        <v>5</v>
      </c>
      <c r="B56" s="14" t="s">
        <v>77</v>
      </c>
      <c r="C56" s="14" t="s">
        <v>77</v>
      </c>
      <c r="D56" s="14" t="s">
        <v>77</v>
      </c>
      <c r="E56" s="15">
        <f>Overall_PU!E41*$D10</f>
        <v>172032</v>
      </c>
      <c r="F56" s="63">
        <f>Overall_PU!F41*$D10</f>
        <v>172032</v>
      </c>
      <c r="G56" s="15">
        <f>Overall_PU!G41*$D10</f>
        <v>212992</v>
      </c>
      <c r="H56" s="14">
        <f>Overall_PU!H41*$D10</f>
        <v>212992</v>
      </c>
    </row>
    <row r="57" spans="1:11" ht="15" customHeight="1" x14ac:dyDescent="0.25">
      <c r="A57" s="20" t="s">
        <v>6</v>
      </c>
      <c r="B57" s="14" t="s">
        <v>77</v>
      </c>
      <c r="C57" s="14" t="s">
        <v>77</v>
      </c>
      <c r="D57" s="14" t="s">
        <v>77</v>
      </c>
      <c r="E57" s="15">
        <f>Overall_PU!E42*$D11</f>
        <v>172032</v>
      </c>
      <c r="F57" s="63">
        <f>Overall_PU!F42*$D11</f>
        <v>172032</v>
      </c>
      <c r="G57" s="15">
        <f>Overall_PU!G42*$D11</f>
        <v>212992</v>
      </c>
      <c r="H57" s="14">
        <f>Overall_PU!H42*$D11</f>
        <v>212992</v>
      </c>
    </row>
    <row r="58" spans="1:11" ht="15" customHeight="1" x14ac:dyDescent="0.25">
      <c r="A58" s="20" t="s">
        <v>7</v>
      </c>
      <c r="B58" s="14" t="s">
        <v>77</v>
      </c>
      <c r="C58" s="14" t="s">
        <v>77</v>
      </c>
      <c r="D58" s="14" t="s">
        <v>77</v>
      </c>
      <c r="E58" s="15">
        <f>Overall_PU!E43*$D12</f>
        <v>172032</v>
      </c>
      <c r="F58" s="63">
        <f>Overall_PU!F43*$D12</f>
        <v>172032</v>
      </c>
      <c r="G58" s="15">
        <f>Overall_PU!G43*$D12</f>
        <v>212992</v>
      </c>
      <c r="H58" s="14">
        <f>Overall_PU!H43*$D12</f>
        <v>212992</v>
      </c>
    </row>
    <row r="59" spans="1:11" ht="15" customHeight="1" x14ac:dyDescent="0.25">
      <c r="A59" s="20" t="s">
        <v>8</v>
      </c>
      <c r="B59" s="14" t="s">
        <v>77</v>
      </c>
      <c r="C59" s="14" t="s">
        <v>77</v>
      </c>
      <c r="D59" s="14" t="s">
        <v>77</v>
      </c>
      <c r="E59" s="15">
        <f>Overall_PU!E44*$D13</f>
        <v>172032</v>
      </c>
      <c r="F59" s="63">
        <f>Overall_PU!F44*$D13</f>
        <v>172032</v>
      </c>
      <c r="G59" s="15">
        <f>Overall_PU!G44*$D13</f>
        <v>212992</v>
      </c>
      <c r="H59" s="14">
        <f>Overall_PU!H44*$D13</f>
        <v>212992</v>
      </c>
    </row>
    <row r="60" spans="1:11" ht="15" customHeight="1" x14ac:dyDescent="0.25">
      <c r="A60" s="20" t="s">
        <v>9</v>
      </c>
      <c r="B60" s="14" t="s">
        <v>77</v>
      </c>
      <c r="C60" s="14" t="s">
        <v>77</v>
      </c>
      <c r="D60" s="14" t="s">
        <v>77</v>
      </c>
      <c r="E60" s="15">
        <f>Overall_PU!E45*$D14</f>
        <v>172032</v>
      </c>
      <c r="F60" s="63">
        <f>Overall_PU!F45*$D14</f>
        <v>172032</v>
      </c>
      <c r="G60" s="15">
        <f>Overall_PU!G45*$D14</f>
        <v>212992</v>
      </c>
      <c r="H60" s="14">
        <f>Overall_PU!H45*$D14</f>
        <v>212992</v>
      </c>
    </row>
    <row r="61" spans="1:11" ht="15" customHeight="1" x14ac:dyDescent="0.25">
      <c r="A61" s="20" t="s">
        <v>10</v>
      </c>
      <c r="B61" s="14" t="s">
        <v>77</v>
      </c>
      <c r="C61" s="14" t="s">
        <v>77</v>
      </c>
      <c r="D61" s="14" t="s">
        <v>77</v>
      </c>
      <c r="E61" s="14" t="s">
        <v>68</v>
      </c>
      <c r="F61" s="63">
        <f>Overall_PU!F46*$D15</f>
        <v>172032</v>
      </c>
      <c r="G61" s="14" t="s">
        <v>31</v>
      </c>
      <c r="H61" s="14">
        <f>Overall_PU!H46*$D15</f>
        <v>212992</v>
      </c>
    </row>
    <row r="62" spans="1:11" ht="15" customHeight="1" x14ac:dyDescent="0.25">
      <c r="A62" s="20" t="s">
        <v>11</v>
      </c>
      <c r="B62" s="15" t="s">
        <v>67</v>
      </c>
      <c r="C62" s="15" t="s">
        <v>67</v>
      </c>
      <c r="D62" s="15" t="s">
        <v>77</v>
      </c>
      <c r="E62" s="14" t="s">
        <v>68</v>
      </c>
      <c r="F62" s="62" t="s">
        <v>68</v>
      </c>
      <c r="G62" s="63">
        <f>Overall_PU!G47*$D16</f>
        <v>212992</v>
      </c>
      <c r="H62" s="14">
        <f>Overall_PU!H47*$D16</f>
        <v>212992</v>
      </c>
    </row>
    <row r="63" spans="1:11" ht="15" customHeight="1" x14ac:dyDescent="0.25">
      <c r="A63" s="41"/>
      <c r="B63" s="65"/>
      <c r="C63" s="65"/>
      <c r="D63" s="65"/>
      <c r="E63" s="65"/>
      <c r="F63" s="65"/>
      <c r="G63" s="65"/>
      <c r="H63" s="65"/>
    </row>
    <row r="64" spans="1:11" ht="15" customHeight="1" x14ac:dyDescent="0.25">
      <c r="A64" s="12" t="s">
        <v>180</v>
      </c>
      <c r="B64" s="31" t="s">
        <v>47</v>
      </c>
      <c r="C64" s="12"/>
      <c r="D64" s="12"/>
      <c r="E64" s="12"/>
      <c r="F64" s="12"/>
      <c r="G64" s="12"/>
      <c r="H64" s="42" t="s">
        <v>15</v>
      </c>
    </row>
    <row r="65" spans="1:11" ht="15" customHeight="1" x14ac:dyDescent="0.25">
      <c r="A65" s="32" t="s">
        <v>179</v>
      </c>
      <c r="B65" s="32" t="s">
        <v>72</v>
      </c>
      <c r="C65" s="32" t="s">
        <v>69</v>
      </c>
      <c r="D65" s="32" t="s">
        <v>73</v>
      </c>
      <c r="E65" s="32" t="s">
        <v>74</v>
      </c>
      <c r="F65" s="32" t="s">
        <v>63</v>
      </c>
      <c r="G65" s="32" t="s">
        <v>75</v>
      </c>
      <c r="H65" s="32" t="s">
        <v>53</v>
      </c>
      <c r="I65" s="89" t="s">
        <v>49</v>
      </c>
      <c r="J65" s="89"/>
      <c r="K65" s="89"/>
    </row>
    <row r="66" spans="1:11" ht="15" customHeight="1" x14ac:dyDescent="0.25">
      <c r="A66" s="20" t="s">
        <v>0</v>
      </c>
      <c r="B66" s="14">
        <f>Overall_PU!B51*$D5</f>
        <v>49</v>
      </c>
      <c r="C66" s="80">
        <f>Overall_PU!C51*$D5</f>
        <v>97</v>
      </c>
      <c r="D66" s="80">
        <f>Overall_PU!D51*$D5</f>
        <v>97</v>
      </c>
      <c r="E66" s="80">
        <f>Overall_PU!E51*$D5</f>
        <v>193</v>
      </c>
      <c r="F66" s="80">
        <f>Overall_PU!F51*$D5</f>
        <v>385</v>
      </c>
      <c r="G66" s="80">
        <f>Overall_PU!G51*$D5</f>
        <v>385</v>
      </c>
      <c r="H66" s="80">
        <f>Overall_PU!H51*$D5</f>
        <v>769</v>
      </c>
      <c r="I66" s="75" t="s">
        <v>161</v>
      </c>
      <c r="J66" s="51" t="s">
        <v>160</v>
      </c>
      <c r="K66" s="77" t="s">
        <v>159</v>
      </c>
    </row>
    <row r="67" spans="1:11" ht="15" customHeight="1" x14ac:dyDescent="0.25">
      <c r="A67" s="20" t="s">
        <v>1</v>
      </c>
      <c r="B67" s="80">
        <f>Overall_PU!B52*$D6</f>
        <v>50</v>
      </c>
      <c r="C67" s="80">
        <f>Overall_PU!C52*$D6</f>
        <v>98</v>
      </c>
      <c r="D67" s="80">
        <f>Overall_PU!D52*$D6</f>
        <v>98</v>
      </c>
      <c r="E67" s="80">
        <f>Overall_PU!E52*$D6</f>
        <v>194</v>
      </c>
      <c r="F67" s="80">
        <f>Overall_PU!F52*$D6</f>
        <v>386</v>
      </c>
      <c r="G67" s="80">
        <f>Overall_PU!G52*$D6</f>
        <v>386</v>
      </c>
      <c r="H67" s="80">
        <f>Overall_PU!H52*$D6</f>
        <v>770</v>
      </c>
      <c r="I67" s="76">
        <f>MIN(B66:G77)/MIN(H66:H77)</f>
        <v>6.3719115734720416E-2</v>
      </c>
      <c r="J67" s="54">
        <f>FLOOR(AVERAGE(B66:G77),1)/FLOOR(AVERAGE(H66:H77),1)</f>
        <v>0.35990037359900373</v>
      </c>
      <c r="K67" s="78">
        <f>MAX(B66:G77)/MAX(H66:H77)</f>
        <v>0.5714285714285714</v>
      </c>
    </row>
    <row r="68" spans="1:11" ht="15" customHeight="1" x14ac:dyDescent="0.25">
      <c r="A68" s="20" t="s">
        <v>2</v>
      </c>
      <c r="B68" s="80">
        <f>Overall_PU!B53*$D7</f>
        <v>50</v>
      </c>
      <c r="C68" s="80">
        <f>Overall_PU!C53*$D7</f>
        <v>98</v>
      </c>
      <c r="D68" s="80">
        <f>Overall_PU!D53*$D7</f>
        <v>98</v>
      </c>
      <c r="E68" s="80">
        <f>Overall_PU!E53*$D7</f>
        <v>194</v>
      </c>
      <c r="F68" s="80">
        <f>Overall_PU!F53*$D7</f>
        <v>386</v>
      </c>
      <c r="G68" s="80">
        <f>Overall_PU!G53*$D7</f>
        <v>386</v>
      </c>
      <c r="H68" s="80">
        <f>Overall_PU!H53*$D7</f>
        <v>770</v>
      </c>
    </row>
    <row r="69" spans="1:11" ht="15" customHeight="1" x14ac:dyDescent="0.25">
      <c r="A69" s="20" t="s">
        <v>3</v>
      </c>
      <c r="B69" s="80" t="s">
        <v>77</v>
      </c>
      <c r="C69" s="80" t="s">
        <v>77</v>
      </c>
      <c r="D69" s="80" t="s">
        <v>77</v>
      </c>
      <c r="E69" s="80">
        <f>Overall_PU!E54*$D8</f>
        <v>196</v>
      </c>
      <c r="F69" s="80">
        <f>Overall_PU!F54*$D8</f>
        <v>388</v>
      </c>
      <c r="G69" s="80">
        <f>Overall_PU!G54*$D8</f>
        <v>388</v>
      </c>
      <c r="H69" s="80">
        <f>Overall_PU!H54*$D8</f>
        <v>772</v>
      </c>
    </row>
    <row r="70" spans="1:11" ht="15" customHeight="1" x14ac:dyDescent="0.25">
      <c r="A70" s="20" t="s">
        <v>4</v>
      </c>
      <c r="B70" s="80" t="s">
        <v>77</v>
      </c>
      <c r="C70" s="80" t="s">
        <v>77</v>
      </c>
      <c r="D70" s="80" t="s">
        <v>77</v>
      </c>
      <c r="E70" s="80">
        <f>Overall_PU!E55*$D9</f>
        <v>200</v>
      </c>
      <c r="F70" s="80">
        <f>Overall_PU!F55*$D9</f>
        <v>392</v>
      </c>
      <c r="G70" s="80">
        <f>Overall_PU!G55*$D9</f>
        <v>392</v>
      </c>
      <c r="H70" s="80">
        <f>Overall_PU!H55*$D9</f>
        <v>776</v>
      </c>
    </row>
    <row r="71" spans="1:11" ht="15" customHeight="1" x14ac:dyDescent="0.25">
      <c r="A71" s="20" t="s">
        <v>5</v>
      </c>
      <c r="B71" s="80" t="s">
        <v>77</v>
      </c>
      <c r="C71" s="80" t="s">
        <v>77</v>
      </c>
      <c r="D71" s="80" t="s">
        <v>77</v>
      </c>
      <c r="E71" s="80">
        <f>Overall_PU!E56*$D10</f>
        <v>200</v>
      </c>
      <c r="F71" s="80">
        <f>Overall_PU!F56*$D10</f>
        <v>392</v>
      </c>
      <c r="G71" s="80">
        <f>Overall_PU!G56*$D10</f>
        <v>392</v>
      </c>
      <c r="H71" s="80">
        <f>Overall_PU!H56*$D10</f>
        <v>776</v>
      </c>
    </row>
    <row r="72" spans="1:11" ht="15" customHeight="1" x14ac:dyDescent="0.25">
      <c r="A72" s="20" t="s">
        <v>6</v>
      </c>
      <c r="B72" s="80" t="s">
        <v>77</v>
      </c>
      <c r="C72" s="80" t="s">
        <v>77</v>
      </c>
      <c r="D72" s="80" t="s">
        <v>77</v>
      </c>
      <c r="E72" s="80">
        <f>Overall_PU!E57*$D11</f>
        <v>208</v>
      </c>
      <c r="F72" s="80">
        <f>Overall_PU!F57*$D11</f>
        <v>400</v>
      </c>
      <c r="G72" s="80">
        <f>Overall_PU!G57*$D11</f>
        <v>400</v>
      </c>
      <c r="H72" s="80">
        <f>Overall_PU!H57*$D11</f>
        <v>784</v>
      </c>
    </row>
    <row r="73" spans="1:11" ht="15" customHeight="1" x14ac:dyDescent="0.25">
      <c r="A73" s="20" t="s">
        <v>7</v>
      </c>
      <c r="B73" s="80" t="s">
        <v>77</v>
      </c>
      <c r="C73" s="80" t="s">
        <v>77</v>
      </c>
      <c r="D73" s="80" t="s">
        <v>77</v>
      </c>
      <c r="E73" s="80">
        <f>Overall_PU!E58*$D12</f>
        <v>224</v>
      </c>
      <c r="F73" s="80">
        <f>Overall_PU!F58*$D12</f>
        <v>416</v>
      </c>
      <c r="G73" s="80">
        <f>Overall_PU!G58*$D12</f>
        <v>416</v>
      </c>
      <c r="H73" s="80">
        <f>Overall_PU!H58*$D12</f>
        <v>800</v>
      </c>
    </row>
    <row r="74" spans="1:11" ht="15" customHeight="1" x14ac:dyDescent="0.25">
      <c r="A74" s="20" t="s">
        <v>8</v>
      </c>
      <c r="B74" s="80" t="s">
        <v>77</v>
      </c>
      <c r="C74" s="80" t="s">
        <v>77</v>
      </c>
      <c r="D74" s="80" t="s">
        <v>77</v>
      </c>
      <c r="E74" s="80">
        <f>Overall_PU!E59*$D13</f>
        <v>224</v>
      </c>
      <c r="F74" s="80">
        <f>Overall_PU!F59*$D13</f>
        <v>416</v>
      </c>
      <c r="G74" s="80">
        <f>Overall_PU!G59*$D13</f>
        <v>416</v>
      </c>
      <c r="H74" s="80">
        <f>Overall_PU!H59*$D13</f>
        <v>800</v>
      </c>
    </row>
    <row r="75" spans="1:11" ht="15" customHeight="1" x14ac:dyDescent="0.25">
      <c r="A75" s="20" t="s">
        <v>9</v>
      </c>
      <c r="B75" s="80" t="s">
        <v>77</v>
      </c>
      <c r="C75" s="80" t="s">
        <v>77</v>
      </c>
      <c r="D75" s="80" t="s">
        <v>77</v>
      </c>
      <c r="E75" s="80">
        <f>Overall_PU!E60*$D14</f>
        <v>256</v>
      </c>
      <c r="F75" s="80">
        <f>Overall_PU!F60*$D14</f>
        <v>448</v>
      </c>
      <c r="G75" s="80">
        <f>Overall_PU!G60*$D14</f>
        <v>448</v>
      </c>
      <c r="H75" s="80">
        <f>Overall_PU!H60*$D14</f>
        <v>832</v>
      </c>
    </row>
    <row r="76" spans="1:11" ht="15" customHeight="1" x14ac:dyDescent="0.25">
      <c r="A76" s="20" t="s">
        <v>10</v>
      </c>
      <c r="B76" s="80" t="s">
        <v>77</v>
      </c>
      <c r="C76" s="80" t="s">
        <v>77</v>
      </c>
      <c r="D76" s="80" t="s">
        <v>77</v>
      </c>
      <c r="E76" s="80" t="s">
        <v>31</v>
      </c>
      <c r="F76" s="80">
        <f>Overall_PU!F61*$D15</f>
        <v>512</v>
      </c>
      <c r="G76" s="80" t="s">
        <v>31</v>
      </c>
      <c r="H76" s="80">
        <f>Overall_PU!H61*$D15</f>
        <v>896</v>
      </c>
    </row>
    <row r="77" spans="1:11" ht="15" customHeight="1" x14ac:dyDescent="0.25">
      <c r="A77" s="20" t="s">
        <v>11</v>
      </c>
      <c r="B77" s="15" t="s">
        <v>31</v>
      </c>
      <c r="C77" s="15" t="s">
        <v>31</v>
      </c>
      <c r="D77" s="15" t="s">
        <v>77</v>
      </c>
      <c r="E77" s="80" t="s">
        <v>31</v>
      </c>
      <c r="F77" s="80" t="s">
        <v>31</v>
      </c>
      <c r="G77" s="80">
        <f>Overall_PU!G62*$D16</f>
        <v>512</v>
      </c>
      <c r="H77" s="80">
        <f>Overall_PU!H62*$D16</f>
        <v>896</v>
      </c>
    </row>
    <row r="79" spans="1:11" ht="15" customHeight="1" x14ac:dyDescent="0.25">
      <c r="J79" s="64"/>
    </row>
  </sheetData>
  <mergeCells count="4">
    <mergeCell ref="I50:K50"/>
    <mergeCell ref="I19:K19"/>
    <mergeCell ref="I35:K35"/>
    <mergeCell ref="I65:K65"/>
  </mergeCells>
  <phoneticPr fontId="1" type="noConversion"/>
  <conditionalFormatting sqref="B21:G32">
    <cfRule type="cellIs" dxfId="34" priority="20" operator="equal">
      <formula>MAX($B$21:$G$32)</formula>
    </cfRule>
  </conditionalFormatting>
  <conditionalFormatting sqref="H21:H32">
    <cfRule type="cellIs" dxfId="33" priority="19" operator="equal">
      <formula>MAX($H$21:$H$32)</formula>
    </cfRule>
  </conditionalFormatting>
  <conditionalFormatting sqref="B36:G47">
    <cfRule type="cellIs" dxfId="32" priority="18" operator="equal">
      <formula>MAX($B$36:$G$47)</formula>
    </cfRule>
  </conditionalFormatting>
  <conditionalFormatting sqref="H36:H47">
    <cfRule type="cellIs" dxfId="31" priority="17" operator="equal">
      <formula>MAX($H$36:$H$47)</formula>
    </cfRule>
  </conditionalFormatting>
  <conditionalFormatting sqref="B51:G62">
    <cfRule type="cellIs" dxfId="30" priority="15" operator="equal">
      <formula>MIN($B$51:$G$62)</formula>
    </cfRule>
    <cfRule type="cellIs" dxfId="29" priority="16" operator="equal">
      <formula>MAX($B$51:$G$62)</formula>
    </cfRule>
  </conditionalFormatting>
  <conditionalFormatting sqref="H51:H62">
    <cfRule type="cellIs" dxfId="28" priority="13" operator="equal">
      <formula>MIN($H$51:$H$62)</formula>
    </cfRule>
    <cfRule type="cellIs" dxfId="27" priority="14" operator="equal">
      <formula>MAX($H$51:$H$62)</formula>
    </cfRule>
  </conditionalFormatting>
  <conditionalFormatting sqref="B66:H68 E69:H75 F76 G77:H77 H76">
    <cfRule type="cellIs" dxfId="26" priority="11" operator="equal">
      <formula>MIN($B$66:$G$77)</formula>
    </cfRule>
    <cfRule type="cellIs" dxfId="25" priority="12" operator="equal">
      <formula>MAX($B$66:$G$77)</formula>
    </cfRule>
  </conditionalFormatting>
  <conditionalFormatting sqref="B69:D77">
    <cfRule type="cellIs" dxfId="24" priority="7" operator="equal">
      <formula>MIN($B$51:$G$62)</formula>
    </cfRule>
    <cfRule type="cellIs" dxfId="23" priority="8" operator="equal">
      <formula>MAX($B$51:$G$62)</formula>
    </cfRule>
  </conditionalFormatting>
  <conditionalFormatting sqref="E76:E77">
    <cfRule type="cellIs" dxfId="22" priority="5" operator="equal">
      <formula>MIN($B$51:$G$62)</formula>
    </cfRule>
    <cfRule type="cellIs" dxfId="21" priority="6" operator="equal">
      <formula>MAX($B$51:$G$62)</formula>
    </cfRule>
  </conditionalFormatting>
  <conditionalFormatting sqref="F77">
    <cfRule type="cellIs" dxfId="20" priority="3" operator="equal">
      <formula>MIN($B$51:$G$62)</formula>
    </cfRule>
    <cfRule type="cellIs" dxfId="19" priority="4" operator="equal">
      <formula>MAX($B$51:$G$62)</formula>
    </cfRule>
  </conditionalFormatting>
  <conditionalFormatting sqref="G76">
    <cfRule type="cellIs" dxfId="18" priority="1" operator="equal">
      <formula>MIN($B$51:$G$62)</formula>
    </cfRule>
    <cfRule type="cellIs" dxfId="17" priority="2" operator="equal">
      <formula>MAX($B$51:$G$62)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opLeftCell="A16" zoomScale="55" zoomScaleNormal="55" workbookViewId="0">
      <selection activeCell="J85" sqref="J85"/>
    </sheetView>
  </sheetViews>
  <sheetFormatPr defaultRowHeight="15" customHeight="1" x14ac:dyDescent="0.25"/>
  <cols>
    <col min="1" max="1" width="20.625" style="3" customWidth="1"/>
    <col min="2" max="3" width="10.625" style="3" customWidth="1"/>
    <col min="4" max="4" width="15.125" style="3" customWidth="1"/>
    <col min="5" max="5" width="10.625" style="3" customWidth="1"/>
    <col min="6" max="6" width="9.75" bestFit="1" customWidth="1"/>
    <col min="8" max="8" width="9.75" bestFit="1" customWidth="1"/>
    <col min="12" max="12" width="14.625" style="3" bestFit="1" customWidth="1"/>
    <col min="13" max="15" width="10.625" style="3" customWidth="1"/>
    <col min="16" max="16384" width="9" style="3"/>
  </cols>
  <sheetData>
    <row r="1" spans="1:4" ht="15" customHeight="1" x14ac:dyDescent="0.2">
      <c r="A1" s="56" t="s">
        <v>55</v>
      </c>
      <c r="B1" s="56" t="s">
        <v>59</v>
      </c>
      <c r="C1" s="57" t="s">
        <v>98</v>
      </c>
      <c r="D1" s="57">
        <v>64</v>
      </c>
    </row>
    <row r="2" spans="1:4" ht="15" customHeight="1" x14ac:dyDescent="0.2">
      <c r="A2" s="58"/>
      <c r="B2" s="58"/>
      <c r="C2" s="57" t="s">
        <v>99</v>
      </c>
      <c r="D2" s="57">
        <v>64</v>
      </c>
    </row>
    <row r="3" spans="1:4" ht="15" customHeight="1" x14ac:dyDescent="0.2">
      <c r="A3" s="59"/>
      <c r="B3" s="59"/>
    </row>
    <row r="4" spans="1:4" ht="15" customHeight="1" x14ac:dyDescent="0.25">
      <c r="A4" s="37" t="s">
        <v>28</v>
      </c>
      <c r="B4" s="37" t="s">
        <v>29</v>
      </c>
      <c r="C4" s="37" t="s">
        <v>30</v>
      </c>
      <c r="D4" s="37" t="s">
        <v>76</v>
      </c>
    </row>
    <row r="5" spans="1:4" ht="15" customHeight="1" x14ac:dyDescent="0.25">
      <c r="A5" s="20" t="s">
        <v>0</v>
      </c>
      <c r="B5" s="14">
        <v>64</v>
      </c>
      <c r="C5" s="14">
        <v>64</v>
      </c>
      <c r="D5" s="14">
        <f t="shared" ref="D5:D16" si="0">($D$1/B5)*($D$2/C5)</f>
        <v>1</v>
      </c>
    </row>
    <row r="6" spans="1:4" ht="15" customHeight="1" x14ac:dyDescent="0.25">
      <c r="A6" s="20" t="s">
        <v>1</v>
      </c>
      <c r="B6" s="14">
        <v>64</v>
      </c>
      <c r="C6" s="14">
        <v>32</v>
      </c>
      <c r="D6" s="14">
        <f t="shared" si="0"/>
        <v>2</v>
      </c>
    </row>
    <row r="7" spans="1:4" ht="15" customHeight="1" x14ac:dyDescent="0.25">
      <c r="A7" s="20" t="s">
        <v>2</v>
      </c>
      <c r="B7" s="14">
        <v>32</v>
      </c>
      <c r="C7" s="14">
        <v>64</v>
      </c>
      <c r="D7" s="14">
        <f t="shared" si="0"/>
        <v>2</v>
      </c>
    </row>
    <row r="8" spans="1:4" ht="15" customHeight="1" x14ac:dyDescent="0.25">
      <c r="A8" s="20" t="s">
        <v>3</v>
      </c>
      <c r="B8" s="14">
        <v>32</v>
      </c>
      <c r="C8" s="14">
        <v>32</v>
      </c>
      <c r="D8" s="14">
        <f t="shared" si="0"/>
        <v>4</v>
      </c>
    </row>
    <row r="9" spans="1:4" ht="15" customHeight="1" x14ac:dyDescent="0.25">
      <c r="A9" s="20" t="s">
        <v>4</v>
      </c>
      <c r="B9" s="14">
        <v>32</v>
      </c>
      <c r="C9" s="14">
        <v>16</v>
      </c>
      <c r="D9" s="14">
        <f t="shared" si="0"/>
        <v>8</v>
      </c>
    </row>
    <row r="10" spans="1:4" ht="15" customHeight="1" x14ac:dyDescent="0.25">
      <c r="A10" s="20" t="s">
        <v>5</v>
      </c>
      <c r="B10" s="14">
        <v>16</v>
      </c>
      <c r="C10" s="14">
        <v>32</v>
      </c>
      <c r="D10" s="14">
        <f t="shared" si="0"/>
        <v>8</v>
      </c>
    </row>
    <row r="11" spans="1:4" ht="15" customHeight="1" x14ac:dyDescent="0.25">
      <c r="A11" s="20" t="s">
        <v>6</v>
      </c>
      <c r="B11" s="14">
        <v>16</v>
      </c>
      <c r="C11" s="14">
        <v>16</v>
      </c>
      <c r="D11" s="14">
        <f t="shared" si="0"/>
        <v>16</v>
      </c>
    </row>
    <row r="12" spans="1:4" ht="15" customHeight="1" x14ac:dyDescent="0.25">
      <c r="A12" s="20" t="s">
        <v>7</v>
      </c>
      <c r="B12" s="14">
        <v>16</v>
      </c>
      <c r="C12" s="14">
        <v>8</v>
      </c>
      <c r="D12" s="14">
        <f t="shared" si="0"/>
        <v>32</v>
      </c>
    </row>
    <row r="13" spans="1:4" ht="15" customHeight="1" x14ac:dyDescent="0.25">
      <c r="A13" s="20" t="s">
        <v>8</v>
      </c>
      <c r="B13" s="14">
        <v>8</v>
      </c>
      <c r="C13" s="14">
        <v>16</v>
      </c>
      <c r="D13" s="14">
        <f t="shared" si="0"/>
        <v>32</v>
      </c>
    </row>
    <row r="14" spans="1:4" ht="15" customHeight="1" x14ac:dyDescent="0.25">
      <c r="A14" s="20" t="s">
        <v>9</v>
      </c>
      <c r="B14" s="14">
        <v>8</v>
      </c>
      <c r="C14" s="14">
        <v>8</v>
      </c>
      <c r="D14" s="14">
        <f t="shared" si="0"/>
        <v>64</v>
      </c>
    </row>
    <row r="15" spans="1:4" ht="15" customHeight="1" x14ac:dyDescent="0.25">
      <c r="A15" s="20" t="s">
        <v>10</v>
      </c>
      <c r="B15" s="14">
        <v>8</v>
      </c>
      <c r="C15" s="14">
        <v>4</v>
      </c>
      <c r="D15" s="14">
        <f t="shared" si="0"/>
        <v>128</v>
      </c>
    </row>
    <row r="16" spans="1:4" ht="15" customHeight="1" x14ac:dyDescent="0.25">
      <c r="A16" s="20" t="s">
        <v>11</v>
      </c>
      <c r="B16" s="14">
        <v>4</v>
      </c>
      <c r="C16" s="14">
        <v>8</v>
      </c>
      <c r="D16" s="14">
        <f t="shared" si="0"/>
        <v>128</v>
      </c>
    </row>
    <row r="17" spans="1:8" ht="15" customHeight="1" x14ac:dyDescent="0.2">
      <c r="A17" s="59"/>
    </row>
    <row r="18" spans="1:8" ht="15" customHeight="1" x14ac:dyDescent="0.25">
      <c r="A18" s="11" t="s">
        <v>57</v>
      </c>
      <c r="B18" s="42" t="s">
        <v>47</v>
      </c>
      <c r="C18" s="51"/>
      <c r="D18" s="51"/>
      <c r="E18" s="42" t="s">
        <v>15</v>
      </c>
    </row>
    <row r="19" spans="1:8" s="8" customFormat="1" ht="15" customHeight="1" x14ac:dyDescent="0.25">
      <c r="A19" s="51"/>
      <c r="B19" s="32" t="s">
        <v>66</v>
      </c>
      <c r="C19" s="32" t="s">
        <v>63</v>
      </c>
      <c r="D19" s="32" t="s">
        <v>71</v>
      </c>
      <c r="E19" s="32" t="s">
        <v>53</v>
      </c>
      <c r="F19" s="89" t="s">
        <v>49</v>
      </c>
      <c r="G19" s="89"/>
      <c r="H19" s="89"/>
    </row>
    <row r="20" spans="1:8" ht="15" customHeight="1" x14ac:dyDescent="0.25">
      <c r="A20" s="32" t="s">
        <v>28</v>
      </c>
      <c r="B20" s="38" t="s">
        <v>166</v>
      </c>
      <c r="C20" s="38" t="s">
        <v>166</v>
      </c>
      <c r="D20" s="38" t="s">
        <v>166</v>
      </c>
      <c r="E20" s="38" t="s">
        <v>166</v>
      </c>
      <c r="F20" s="75" t="s">
        <v>161</v>
      </c>
      <c r="G20" s="51" t="s">
        <v>160</v>
      </c>
      <c r="H20" s="77" t="s">
        <v>159</v>
      </c>
    </row>
    <row r="21" spans="1:8" ht="15" customHeight="1" x14ac:dyDescent="0.25">
      <c r="A21" s="20" t="s">
        <v>0</v>
      </c>
      <c r="B21" s="14">
        <f>Overall_PU!H6*$D5</f>
        <v>36225</v>
      </c>
      <c r="C21" s="14">
        <f>Overall_PU!J6*$D5</f>
        <v>36225</v>
      </c>
      <c r="D21" s="14">
        <f>Overall_PU!L6*$D5</f>
        <v>36225</v>
      </c>
      <c r="E21" s="14">
        <f>Overall_PU!N6*$D5</f>
        <v>36353</v>
      </c>
      <c r="F21" s="75" t="s">
        <v>162</v>
      </c>
      <c r="G21" s="51" t="s">
        <v>163</v>
      </c>
      <c r="H21" s="78">
        <f>MAX(B21:D32)/MAX(E21:E32)</f>
        <v>0.99473684210526314</v>
      </c>
    </row>
    <row r="22" spans="1:8" ht="15" customHeight="1" x14ac:dyDescent="0.25">
      <c r="A22" s="20" t="s">
        <v>1</v>
      </c>
      <c r="B22" s="14">
        <f>Overall_PU!H7*$D6</f>
        <v>36226</v>
      </c>
      <c r="C22" s="14">
        <f>Overall_PU!J7*$D6</f>
        <v>36226</v>
      </c>
      <c r="D22" s="14">
        <f>Overall_PU!L7*$D6</f>
        <v>36226</v>
      </c>
      <c r="E22" s="14">
        <f>Overall_PU!N7*$D6</f>
        <v>36354</v>
      </c>
    </row>
    <row r="23" spans="1:8" ht="15" customHeight="1" x14ac:dyDescent="0.25">
      <c r="A23" s="20" t="s">
        <v>2</v>
      </c>
      <c r="B23" s="14">
        <f>Overall_PU!H8*$D7</f>
        <v>36226</v>
      </c>
      <c r="C23" s="14">
        <f>Overall_PU!J8*$D7</f>
        <v>36226</v>
      </c>
      <c r="D23" s="14">
        <f>Overall_PU!L8*$D7</f>
        <v>36226</v>
      </c>
      <c r="E23" s="14">
        <f>Overall_PU!N8*$D7</f>
        <v>36354</v>
      </c>
    </row>
    <row r="24" spans="1:8" ht="15" customHeight="1" x14ac:dyDescent="0.25">
      <c r="A24" s="20" t="s">
        <v>3</v>
      </c>
      <c r="B24" s="14">
        <f>Overall_PU!H9*$D8</f>
        <v>36228</v>
      </c>
      <c r="C24" s="14">
        <f>Overall_PU!J9*$D8</f>
        <v>36228</v>
      </c>
      <c r="D24" s="14">
        <f>Overall_PU!L9*$D8</f>
        <v>36228</v>
      </c>
      <c r="E24" s="14">
        <f>Overall_PU!N9*$D8</f>
        <v>36356</v>
      </c>
    </row>
    <row r="25" spans="1:8" ht="15" customHeight="1" x14ac:dyDescent="0.25">
      <c r="A25" s="20" t="s">
        <v>4</v>
      </c>
      <c r="B25" s="14">
        <f>Overall_PU!H10*$D9</f>
        <v>36232</v>
      </c>
      <c r="C25" s="14">
        <f>Overall_PU!J10*$D9</f>
        <v>36232</v>
      </c>
      <c r="D25" s="14">
        <f>Overall_PU!L10*$D9</f>
        <v>36232</v>
      </c>
      <c r="E25" s="14">
        <f>Overall_PU!N10*$D9</f>
        <v>36360</v>
      </c>
    </row>
    <row r="26" spans="1:8" ht="15" customHeight="1" x14ac:dyDescent="0.25">
      <c r="A26" s="20" t="s">
        <v>5</v>
      </c>
      <c r="B26" s="14">
        <f>Overall_PU!H11*$D10</f>
        <v>36232</v>
      </c>
      <c r="C26" s="14">
        <f>Overall_PU!J11*$D10</f>
        <v>36232</v>
      </c>
      <c r="D26" s="14">
        <f>Overall_PU!L11*$D10</f>
        <v>36232</v>
      </c>
      <c r="E26" s="14">
        <f>Overall_PU!N11*$D10</f>
        <v>36360</v>
      </c>
    </row>
    <row r="27" spans="1:8" ht="15" customHeight="1" x14ac:dyDescent="0.25">
      <c r="A27" s="20" t="s">
        <v>6</v>
      </c>
      <c r="B27" s="14">
        <f>Overall_PU!H12*$D11</f>
        <v>36240</v>
      </c>
      <c r="C27" s="14">
        <f>Overall_PU!J12*$D11</f>
        <v>36240</v>
      </c>
      <c r="D27" s="14">
        <f>Overall_PU!L12*$D11</f>
        <v>36240</v>
      </c>
      <c r="E27" s="14">
        <f>Overall_PU!N12*$D11</f>
        <v>36368</v>
      </c>
    </row>
    <row r="28" spans="1:8" ht="15" customHeight="1" x14ac:dyDescent="0.25">
      <c r="A28" s="20" t="s">
        <v>7</v>
      </c>
      <c r="B28" s="14">
        <f>Overall_PU!H13*$D12</f>
        <v>36256</v>
      </c>
      <c r="C28" s="14">
        <f>Overall_PU!J13*$D12</f>
        <v>36256</v>
      </c>
      <c r="D28" s="14">
        <f>Overall_PU!L13*$D12</f>
        <v>36256</v>
      </c>
      <c r="E28" s="14">
        <f>Overall_PU!N13*$D12</f>
        <v>36384</v>
      </c>
    </row>
    <row r="29" spans="1:8" ht="15" customHeight="1" x14ac:dyDescent="0.25">
      <c r="A29" s="20" t="s">
        <v>8</v>
      </c>
      <c r="B29" s="14">
        <f>Overall_PU!H14*$D13</f>
        <v>36256</v>
      </c>
      <c r="C29" s="14">
        <f>Overall_PU!J14*$D13</f>
        <v>36256</v>
      </c>
      <c r="D29" s="14">
        <f>Overall_PU!L14*$D13</f>
        <v>36256</v>
      </c>
      <c r="E29" s="14">
        <f>Overall_PU!N14*$D13</f>
        <v>36384</v>
      </c>
    </row>
    <row r="30" spans="1:8" ht="15" customHeight="1" x14ac:dyDescent="0.25">
      <c r="A30" s="20" t="s">
        <v>9</v>
      </c>
      <c r="B30" s="14">
        <f>Overall_PU!H15*$D14</f>
        <v>36288</v>
      </c>
      <c r="C30" s="14">
        <f>Overall_PU!J15*$D14</f>
        <v>36288</v>
      </c>
      <c r="D30" s="62">
        <f>Overall_PU!L15*$D14</f>
        <v>36288</v>
      </c>
      <c r="E30" s="14">
        <f>Overall_PU!N15*$D14</f>
        <v>36416</v>
      </c>
    </row>
    <row r="31" spans="1:8" ht="15" customHeight="1" x14ac:dyDescent="0.25">
      <c r="A31" s="20" t="s">
        <v>10</v>
      </c>
      <c r="B31" s="14" t="s">
        <v>31</v>
      </c>
      <c r="C31" s="14">
        <f>Overall_PU!J16*$D15</f>
        <v>35712</v>
      </c>
      <c r="D31" s="62" t="s">
        <v>31</v>
      </c>
      <c r="E31" s="14">
        <f>Overall_PU!N16*$D15</f>
        <v>36480</v>
      </c>
    </row>
    <row r="32" spans="1:8" ht="15" customHeight="1" x14ac:dyDescent="0.25">
      <c r="A32" s="20" t="s">
        <v>11</v>
      </c>
      <c r="B32" s="14" t="s">
        <v>31</v>
      </c>
      <c r="C32" s="14" t="s">
        <v>31</v>
      </c>
      <c r="D32" s="62">
        <f>Overall_PU!L17*$D16</f>
        <v>35712</v>
      </c>
      <c r="E32" s="14">
        <f>Overall_PU!N17*$D16</f>
        <v>36480</v>
      </c>
    </row>
    <row r="34" spans="1:8" s="8" customFormat="1" ht="15" customHeight="1" x14ac:dyDescent="0.25">
      <c r="A34" s="15" t="s">
        <v>50</v>
      </c>
      <c r="B34" s="42" t="s">
        <v>47</v>
      </c>
      <c r="C34" s="51"/>
      <c r="D34" s="51"/>
      <c r="E34" s="42" t="s">
        <v>15</v>
      </c>
    </row>
    <row r="35" spans="1:8" ht="15" customHeight="1" x14ac:dyDescent="0.25">
      <c r="A35" s="32" t="s">
        <v>28</v>
      </c>
      <c r="B35" s="32" t="s">
        <v>66</v>
      </c>
      <c r="C35" s="32" t="s">
        <v>63</v>
      </c>
      <c r="D35" s="32" t="s">
        <v>71</v>
      </c>
      <c r="E35" s="32" t="s">
        <v>53</v>
      </c>
      <c r="F35" s="89" t="s">
        <v>49</v>
      </c>
      <c r="G35" s="89"/>
      <c r="H35" s="89"/>
    </row>
    <row r="36" spans="1:8" ht="15" customHeight="1" x14ac:dyDescent="0.25">
      <c r="A36" s="20" t="s">
        <v>0</v>
      </c>
      <c r="B36" s="15">
        <f>Overall_PU!E21</f>
        <v>66540</v>
      </c>
      <c r="C36" s="15">
        <f>Overall_PU!F21</f>
        <v>66072</v>
      </c>
      <c r="D36" s="15">
        <f>Overall_PU!G21</f>
        <v>66296</v>
      </c>
      <c r="E36" s="14">
        <f>Anchor!F40</f>
        <v>65900</v>
      </c>
      <c r="F36" s="75" t="s">
        <v>161</v>
      </c>
      <c r="G36" s="51" t="s">
        <v>160</v>
      </c>
      <c r="H36" s="77" t="s">
        <v>159</v>
      </c>
    </row>
    <row r="37" spans="1:8" ht="15" customHeight="1" x14ac:dyDescent="0.25">
      <c r="A37" s="20" t="s">
        <v>1</v>
      </c>
      <c r="B37" s="15">
        <f>Overall_PU!E22</f>
        <v>33772</v>
      </c>
      <c r="C37" s="15">
        <f>Overall_PU!F22</f>
        <v>33304</v>
      </c>
      <c r="D37" s="15">
        <f>Overall_PU!G22</f>
        <v>33528</v>
      </c>
      <c r="E37" s="14">
        <f>Anchor!F41</f>
        <v>33132</v>
      </c>
      <c r="F37" s="75" t="s">
        <v>162</v>
      </c>
      <c r="G37" s="51" t="s">
        <v>163</v>
      </c>
      <c r="H37" s="78">
        <f>MAX(B36:D47)/MAX(E36:E47)</f>
        <v>1.009711684370258</v>
      </c>
    </row>
    <row r="38" spans="1:8" ht="15" customHeight="1" x14ac:dyDescent="0.25">
      <c r="A38" s="20" t="s">
        <v>2</v>
      </c>
      <c r="B38" s="15">
        <f>Overall_PU!E23</f>
        <v>33772</v>
      </c>
      <c r="C38" s="15">
        <f>Overall_PU!F23</f>
        <v>33304</v>
      </c>
      <c r="D38" s="15">
        <f>Overall_PU!G23</f>
        <v>33528</v>
      </c>
      <c r="E38" s="14">
        <f>Anchor!F42</f>
        <v>33132</v>
      </c>
    </row>
    <row r="39" spans="1:8" ht="15" customHeight="1" x14ac:dyDescent="0.25">
      <c r="A39" s="20" t="s">
        <v>3</v>
      </c>
      <c r="B39" s="15">
        <f>Overall_PU!E24</f>
        <v>17388</v>
      </c>
      <c r="C39" s="15">
        <f>Overall_PU!F24</f>
        <v>16920</v>
      </c>
      <c r="D39" s="15">
        <f>Overall_PU!G24</f>
        <v>17144</v>
      </c>
      <c r="E39" s="14">
        <f>Anchor!F43</f>
        <v>16748</v>
      </c>
    </row>
    <row r="40" spans="1:8" ht="15" customHeight="1" x14ac:dyDescent="0.25">
      <c r="A40" s="20" t="s">
        <v>4</v>
      </c>
      <c r="B40" s="15">
        <f>Overall_PU!E25</f>
        <v>9196</v>
      </c>
      <c r="C40" s="15">
        <f>Overall_PU!F25</f>
        <v>8728</v>
      </c>
      <c r="D40" s="15">
        <f>Overall_PU!G25</f>
        <v>8952</v>
      </c>
      <c r="E40" s="14">
        <f>Anchor!F44</f>
        <v>8556</v>
      </c>
    </row>
    <row r="41" spans="1:8" ht="15" customHeight="1" x14ac:dyDescent="0.25">
      <c r="A41" s="20" t="s">
        <v>5</v>
      </c>
      <c r="B41" s="15">
        <f>Overall_PU!E26</f>
        <v>9196</v>
      </c>
      <c r="C41" s="15">
        <f>Overall_PU!F26</f>
        <v>8728</v>
      </c>
      <c r="D41" s="15">
        <f>Overall_PU!G26</f>
        <v>8952</v>
      </c>
      <c r="E41" s="14">
        <f>Anchor!F45</f>
        <v>8556</v>
      </c>
    </row>
    <row r="42" spans="1:8" ht="15" customHeight="1" x14ac:dyDescent="0.25">
      <c r="A42" s="20" t="s">
        <v>6</v>
      </c>
      <c r="B42" s="15">
        <f>Overall_PU!E27</f>
        <v>5100</v>
      </c>
      <c r="C42" s="15">
        <f>Overall_PU!F27</f>
        <v>4632</v>
      </c>
      <c r="D42" s="15">
        <f>Overall_PU!G27</f>
        <v>4856</v>
      </c>
      <c r="E42" s="14">
        <f>Anchor!F46</f>
        <v>4460</v>
      </c>
    </row>
    <row r="43" spans="1:8" ht="15" customHeight="1" x14ac:dyDescent="0.25">
      <c r="A43" s="20" t="s">
        <v>7</v>
      </c>
      <c r="B43" s="15">
        <f>Overall_PU!E28</f>
        <v>3052</v>
      </c>
      <c r="C43" s="15">
        <f>Overall_PU!F28</f>
        <v>2584</v>
      </c>
      <c r="D43" s="15">
        <f>Overall_PU!G28</f>
        <v>2808</v>
      </c>
      <c r="E43" s="14">
        <f>Anchor!F47</f>
        <v>2412</v>
      </c>
    </row>
    <row r="44" spans="1:8" ht="15" customHeight="1" x14ac:dyDescent="0.25">
      <c r="A44" s="20" t="s">
        <v>8</v>
      </c>
      <c r="B44" s="15">
        <f>Overall_PU!E29</f>
        <v>3052</v>
      </c>
      <c r="C44" s="15">
        <f>Overall_PU!F29</f>
        <v>2584</v>
      </c>
      <c r="D44" s="15">
        <f>Overall_PU!G29</f>
        <v>2808</v>
      </c>
      <c r="E44" s="14">
        <f>Anchor!F48</f>
        <v>2412</v>
      </c>
    </row>
    <row r="45" spans="1:8" ht="15" customHeight="1" x14ac:dyDescent="0.25">
      <c r="A45" s="20" t="s">
        <v>9</v>
      </c>
      <c r="B45" s="15">
        <f>Overall_PU!E30</f>
        <v>2028</v>
      </c>
      <c r="C45" s="15">
        <f>Overall_PU!F30</f>
        <v>1560</v>
      </c>
      <c r="D45" s="15">
        <f>Overall_PU!G30</f>
        <v>1784</v>
      </c>
      <c r="E45" s="14">
        <f>Anchor!F49</f>
        <v>1388</v>
      </c>
    </row>
    <row r="46" spans="1:8" ht="15" customHeight="1" x14ac:dyDescent="0.25">
      <c r="A46" s="20" t="s">
        <v>10</v>
      </c>
      <c r="B46" s="15" t="str">
        <f>Overall_PU!E31</f>
        <v>N/A</v>
      </c>
      <c r="C46" s="15">
        <f>Overall_PU!F31</f>
        <v>1012</v>
      </c>
      <c r="D46" s="15" t="str">
        <f>Overall_PU!G31</f>
        <v>N/A</v>
      </c>
      <c r="E46" s="14">
        <f>Anchor!F50</f>
        <v>876</v>
      </c>
    </row>
    <row r="47" spans="1:8" ht="15" customHeight="1" x14ac:dyDescent="0.25">
      <c r="A47" s="20" t="s">
        <v>11</v>
      </c>
      <c r="B47" s="15" t="str">
        <f>Overall_PU!E32</f>
        <v>N/A</v>
      </c>
      <c r="C47" s="15" t="str">
        <f>Overall_PU!F32</f>
        <v>N/A</v>
      </c>
      <c r="D47" s="15">
        <f>Overall_PU!G32</f>
        <v>1236</v>
      </c>
      <c r="E47" s="14">
        <f>Anchor!F51</f>
        <v>876</v>
      </c>
    </row>
    <row r="49" spans="1:8" ht="15" customHeight="1" x14ac:dyDescent="0.25">
      <c r="A49" s="15" t="s">
        <v>51</v>
      </c>
      <c r="B49" s="42" t="s">
        <v>47</v>
      </c>
      <c r="C49" s="12"/>
      <c r="D49" s="12"/>
      <c r="E49" s="40" t="s">
        <v>15</v>
      </c>
    </row>
    <row r="50" spans="1:8" ht="15" customHeight="1" x14ac:dyDescent="0.25">
      <c r="A50" s="32" t="s">
        <v>28</v>
      </c>
      <c r="B50" s="32" t="s">
        <v>66</v>
      </c>
      <c r="C50" s="32" t="s">
        <v>63</v>
      </c>
      <c r="D50" s="32" t="s">
        <v>71</v>
      </c>
      <c r="E50" s="32" t="s">
        <v>53</v>
      </c>
      <c r="F50" s="89" t="s">
        <v>49</v>
      </c>
      <c r="G50" s="89"/>
      <c r="H50" s="89"/>
    </row>
    <row r="51" spans="1:8" ht="15" customHeight="1" x14ac:dyDescent="0.25">
      <c r="A51" s="20" t="s">
        <v>0</v>
      </c>
      <c r="B51" s="15">
        <f>Overall_PU!E36*$D5</f>
        <v>172032</v>
      </c>
      <c r="C51" s="15">
        <f>Overall_PU!F36*$D5</f>
        <v>172032</v>
      </c>
      <c r="D51" s="15">
        <f>Overall_PU!G36*$D5</f>
        <v>212992</v>
      </c>
      <c r="E51" s="14">
        <f>Overall_PU!H36*$D5</f>
        <v>212992</v>
      </c>
      <c r="F51" s="75" t="s">
        <v>161</v>
      </c>
      <c r="G51" s="51" t="s">
        <v>160</v>
      </c>
      <c r="H51" s="77" t="s">
        <v>159</v>
      </c>
    </row>
    <row r="52" spans="1:8" ht="15" customHeight="1" x14ac:dyDescent="0.25">
      <c r="A52" s="20" t="s">
        <v>1</v>
      </c>
      <c r="B52" s="15">
        <f>Overall_PU!E37*$D6</f>
        <v>172032</v>
      </c>
      <c r="C52" s="15">
        <f>Overall_PU!F37*$D6</f>
        <v>172032</v>
      </c>
      <c r="D52" s="15">
        <f>Overall_PU!G37*$D6</f>
        <v>212992</v>
      </c>
      <c r="E52" s="14">
        <f>Overall_PU!H37*$D6</f>
        <v>212992</v>
      </c>
      <c r="F52" s="76">
        <f>MIN(B51:D62)/MIN(E51:E62)</f>
        <v>0.80769230769230771</v>
      </c>
      <c r="G52" s="54">
        <f>FLOOR(AVERAGE(B51:D62),1)/FLOOR(AVERAGE(E51:E62),1)</f>
        <v>0.87379807692307687</v>
      </c>
      <c r="H52" s="78">
        <f>MAX(B51:D62)/MAX(E51:E62)</f>
        <v>1</v>
      </c>
    </row>
    <row r="53" spans="1:8" ht="15" customHeight="1" x14ac:dyDescent="0.25">
      <c r="A53" s="20" t="s">
        <v>2</v>
      </c>
      <c r="B53" s="15">
        <f>Overall_PU!E38*$D7</f>
        <v>172032</v>
      </c>
      <c r="C53" s="15">
        <f>Overall_PU!F38*$D7</f>
        <v>172032</v>
      </c>
      <c r="D53" s="15">
        <f>Overall_PU!G38*$D7</f>
        <v>212992</v>
      </c>
      <c r="E53" s="14">
        <f>Overall_PU!H38*$D7</f>
        <v>212992</v>
      </c>
    </row>
    <row r="54" spans="1:8" ht="15" customHeight="1" x14ac:dyDescent="0.25">
      <c r="A54" s="20" t="s">
        <v>3</v>
      </c>
      <c r="B54" s="15">
        <f>Overall_PU!E39*$D8</f>
        <v>172032</v>
      </c>
      <c r="C54" s="15">
        <f>Overall_PU!F39*$D8</f>
        <v>172032</v>
      </c>
      <c r="D54" s="15">
        <f>Overall_PU!G39*$D8</f>
        <v>212992</v>
      </c>
      <c r="E54" s="14">
        <f>Overall_PU!H39*$D8</f>
        <v>212992</v>
      </c>
    </row>
    <row r="55" spans="1:8" ht="15" customHeight="1" x14ac:dyDescent="0.25">
      <c r="A55" s="20" t="s">
        <v>4</v>
      </c>
      <c r="B55" s="15">
        <f>Overall_PU!E40*$D9</f>
        <v>172032</v>
      </c>
      <c r="C55" s="15">
        <f>Overall_PU!F40*$D9</f>
        <v>172032</v>
      </c>
      <c r="D55" s="15">
        <f>Overall_PU!G40*$D9</f>
        <v>212992</v>
      </c>
      <c r="E55" s="14">
        <f>Overall_PU!H40*$D9</f>
        <v>212992</v>
      </c>
    </row>
    <row r="56" spans="1:8" ht="15" customHeight="1" x14ac:dyDescent="0.25">
      <c r="A56" s="20" t="s">
        <v>5</v>
      </c>
      <c r="B56" s="15">
        <f>Overall_PU!E41*$D10</f>
        <v>172032</v>
      </c>
      <c r="C56" s="15">
        <f>Overall_PU!F41*$D10</f>
        <v>172032</v>
      </c>
      <c r="D56" s="15">
        <f>Overall_PU!G41*$D10</f>
        <v>212992</v>
      </c>
      <c r="E56" s="14">
        <f>Overall_PU!H41*$D10</f>
        <v>212992</v>
      </c>
    </row>
    <row r="57" spans="1:8" ht="15" customHeight="1" x14ac:dyDescent="0.25">
      <c r="A57" s="20" t="s">
        <v>6</v>
      </c>
      <c r="B57" s="15">
        <f>Overall_PU!E42*$D11</f>
        <v>172032</v>
      </c>
      <c r="C57" s="15">
        <f>Overall_PU!F42*$D11</f>
        <v>172032</v>
      </c>
      <c r="D57" s="15">
        <f>Overall_PU!G42*$D11</f>
        <v>212992</v>
      </c>
      <c r="E57" s="14">
        <f>Overall_PU!H42*$D11</f>
        <v>212992</v>
      </c>
    </row>
    <row r="58" spans="1:8" ht="15" customHeight="1" x14ac:dyDescent="0.25">
      <c r="A58" s="20" t="s">
        <v>7</v>
      </c>
      <c r="B58" s="15">
        <f>Overall_PU!E43*$D12</f>
        <v>172032</v>
      </c>
      <c r="C58" s="15">
        <f>Overall_PU!F43*$D12</f>
        <v>172032</v>
      </c>
      <c r="D58" s="15">
        <f>Overall_PU!G43*$D12</f>
        <v>212992</v>
      </c>
      <c r="E58" s="14">
        <f>Overall_PU!H43*$D12</f>
        <v>212992</v>
      </c>
    </row>
    <row r="59" spans="1:8" ht="15" customHeight="1" x14ac:dyDescent="0.25">
      <c r="A59" s="20" t="s">
        <v>8</v>
      </c>
      <c r="B59" s="15">
        <f>Overall_PU!E44*$D13</f>
        <v>172032</v>
      </c>
      <c r="C59" s="15">
        <f>Overall_PU!F44*$D13</f>
        <v>172032</v>
      </c>
      <c r="D59" s="15">
        <f>Overall_PU!G44*$D13</f>
        <v>212992</v>
      </c>
      <c r="E59" s="14">
        <f>Overall_PU!H44*$D13</f>
        <v>212992</v>
      </c>
    </row>
    <row r="60" spans="1:8" ht="15" customHeight="1" x14ac:dyDescent="0.25">
      <c r="A60" s="20" t="s">
        <v>9</v>
      </c>
      <c r="B60" s="15">
        <f>Overall_PU!E45*$D14</f>
        <v>172032</v>
      </c>
      <c r="C60" s="15">
        <f>Overall_PU!F45*$D14</f>
        <v>172032</v>
      </c>
      <c r="D60" s="15">
        <f>Overall_PU!G45*$D14</f>
        <v>212992</v>
      </c>
      <c r="E60" s="14">
        <f>Overall_PU!H45*$D14</f>
        <v>212992</v>
      </c>
    </row>
    <row r="61" spans="1:8" ht="15" customHeight="1" x14ac:dyDescent="0.25">
      <c r="A61" s="20" t="s">
        <v>10</v>
      </c>
      <c r="B61" s="14" t="s">
        <v>31</v>
      </c>
      <c r="C61" s="15">
        <f>Overall_PU!F46*$D15</f>
        <v>172032</v>
      </c>
      <c r="D61" s="14" t="s">
        <v>31</v>
      </c>
      <c r="E61" s="14">
        <f>Overall_PU!H46*$D15</f>
        <v>212992</v>
      </c>
    </row>
    <row r="62" spans="1:8" ht="15" customHeight="1" x14ac:dyDescent="0.25">
      <c r="A62" s="20" t="s">
        <v>11</v>
      </c>
      <c r="B62" s="14" t="s">
        <v>31</v>
      </c>
      <c r="C62" s="14" t="s">
        <v>31</v>
      </c>
      <c r="D62" s="15">
        <f>Overall_PU!G47*$D16</f>
        <v>212992</v>
      </c>
      <c r="E62" s="14">
        <f>Overall_PU!H47*$D16</f>
        <v>212992</v>
      </c>
    </row>
    <row r="63" spans="1:8" ht="15" customHeight="1" x14ac:dyDescent="0.25">
      <c r="A63" s="60"/>
      <c r="B63" s="61"/>
      <c r="C63" s="61"/>
      <c r="D63" s="61"/>
      <c r="E63" s="61"/>
    </row>
    <row r="64" spans="1:8" ht="15" customHeight="1" x14ac:dyDescent="0.25">
      <c r="A64" s="12" t="s">
        <v>180</v>
      </c>
      <c r="B64" s="42" t="s">
        <v>47</v>
      </c>
      <c r="C64" s="12"/>
      <c r="D64" s="12"/>
      <c r="E64" s="40" t="s">
        <v>15</v>
      </c>
    </row>
    <row r="65" spans="1:8" ht="15" customHeight="1" x14ac:dyDescent="0.25">
      <c r="A65" s="32" t="s">
        <v>28</v>
      </c>
      <c r="B65" s="32" t="s">
        <v>66</v>
      </c>
      <c r="C65" s="32" t="s">
        <v>63</v>
      </c>
      <c r="D65" s="32" t="s">
        <v>71</v>
      </c>
      <c r="E65" s="32" t="s">
        <v>53</v>
      </c>
      <c r="F65" s="89" t="s">
        <v>49</v>
      </c>
      <c r="G65" s="89"/>
      <c r="H65" s="89"/>
    </row>
    <row r="66" spans="1:8" ht="15" customHeight="1" x14ac:dyDescent="0.25">
      <c r="A66" s="20" t="s">
        <v>0</v>
      </c>
      <c r="B66" s="14">
        <f>Overall_PU!E51*$D5</f>
        <v>193</v>
      </c>
      <c r="C66" s="80">
        <f>Overall_PU!F51*$D5</f>
        <v>385</v>
      </c>
      <c r="D66" s="80">
        <f>Overall_PU!G51*$D5</f>
        <v>385</v>
      </c>
      <c r="E66" s="80">
        <f>Overall_PU!H51*$D5</f>
        <v>769</v>
      </c>
      <c r="F66" s="75" t="s">
        <v>161</v>
      </c>
      <c r="G66" s="51" t="s">
        <v>160</v>
      </c>
      <c r="H66" s="77" t="s">
        <v>159</v>
      </c>
    </row>
    <row r="67" spans="1:8" ht="15" customHeight="1" x14ac:dyDescent="0.25">
      <c r="A67" s="20" t="s">
        <v>1</v>
      </c>
      <c r="B67" s="80">
        <f>Overall_PU!E52*$D6</f>
        <v>194</v>
      </c>
      <c r="C67" s="80">
        <f>Overall_PU!F52*$D6</f>
        <v>386</v>
      </c>
      <c r="D67" s="80">
        <f>Overall_PU!G52*$D6</f>
        <v>386</v>
      </c>
      <c r="E67" s="80">
        <f>Overall_PU!H52*$D6</f>
        <v>770</v>
      </c>
      <c r="F67" s="76">
        <f>MIN(B66:D77)/MIN(E66:E77)</f>
        <v>0.25097529258777634</v>
      </c>
      <c r="G67" s="54">
        <f>FLOOR(AVERAGE(B66:D77),1)/FLOOR(AVERAGE(E66:E77),1)</f>
        <v>0.43212951432129515</v>
      </c>
      <c r="H67" s="78">
        <f>MAX(B66:D77)/MAX(E66:E77)</f>
        <v>0.5714285714285714</v>
      </c>
    </row>
    <row r="68" spans="1:8" ht="15" customHeight="1" x14ac:dyDescent="0.25">
      <c r="A68" s="20" t="s">
        <v>2</v>
      </c>
      <c r="B68" s="80">
        <f>Overall_PU!E53*$D7</f>
        <v>194</v>
      </c>
      <c r="C68" s="80">
        <f>Overall_PU!F53*$D7</f>
        <v>386</v>
      </c>
      <c r="D68" s="80">
        <f>Overall_PU!G53*$D7</f>
        <v>386</v>
      </c>
      <c r="E68" s="80">
        <f>Overall_PU!H53*$D7</f>
        <v>770</v>
      </c>
    </row>
    <row r="69" spans="1:8" ht="15" customHeight="1" x14ac:dyDescent="0.25">
      <c r="A69" s="20" t="s">
        <v>3</v>
      </c>
      <c r="B69" s="80">
        <f>Overall_PU!E54*$D8</f>
        <v>196</v>
      </c>
      <c r="C69" s="80">
        <f>Overall_PU!F54*$D8</f>
        <v>388</v>
      </c>
      <c r="D69" s="80">
        <f>Overall_PU!G54*$D8</f>
        <v>388</v>
      </c>
      <c r="E69" s="80">
        <f>Overall_PU!H54*$D8</f>
        <v>772</v>
      </c>
    </row>
    <row r="70" spans="1:8" ht="15" customHeight="1" x14ac:dyDescent="0.25">
      <c r="A70" s="20" t="s">
        <v>4</v>
      </c>
      <c r="B70" s="80">
        <f>Overall_PU!E55*$D9</f>
        <v>200</v>
      </c>
      <c r="C70" s="80">
        <f>Overall_PU!F55*$D9</f>
        <v>392</v>
      </c>
      <c r="D70" s="80">
        <f>Overall_PU!G55*$D9</f>
        <v>392</v>
      </c>
      <c r="E70" s="80">
        <f>Overall_PU!H55*$D9</f>
        <v>776</v>
      </c>
    </row>
    <row r="71" spans="1:8" ht="15" customHeight="1" x14ac:dyDescent="0.25">
      <c r="A71" s="20" t="s">
        <v>5</v>
      </c>
      <c r="B71" s="80">
        <f>Overall_PU!E56*$D10</f>
        <v>200</v>
      </c>
      <c r="C71" s="80">
        <f>Overall_PU!F56*$D10</f>
        <v>392</v>
      </c>
      <c r="D71" s="80">
        <f>Overall_PU!G56*$D10</f>
        <v>392</v>
      </c>
      <c r="E71" s="80">
        <f>Overall_PU!H56*$D10</f>
        <v>776</v>
      </c>
    </row>
    <row r="72" spans="1:8" ht="15" customHeight="1" x14ac:dyDescent="0.25">
      <c r="A72" s="20" t="s">
        <v>6</v>
      </c>
      <c r="B72" s="80">
        <f>Overall_PU!E57*$D11</f>
        <v>208</v>
      </c>
      <c r="C72" s="80">
        <f>Overall_PU!F57*$D11</f>
        <v>400</v>
      </c>
      <c r="D72" s="80">
        <f>Overall_PU!G57*$D11</f>
        <v>400</v>
      </c>
      <c r="E72" s="80">
        <f>Overall_PU!H57*$D11</f>
        <v>784</v>
      </c>
    </row>
    <row r="73" spans="1:8" ht="15" customHeight="1" x14ac:dyDescent="0.25">
      <c r="A73" s="20" t="s">
        <v>7</v>
      </c>
      <c r="B73" s="80">
        <f>Overall_PU!E58*$D12</f>
        <v>224</v>
      </c>
      <c r="C73" s="80">
        <f>Overall_PU!F58*$D12</f>
        <v>416</v>
      </c>
      <c r="D73" s="80">
        <f>Overall_PU!G58*$D12</f>
        <v>416</v>
      </c>
      <c r="E73" s="80">
        <f>Overall_PU!H58*$D12</f>
        <v>800</v>
      </c>
    </row>
    <row r="74" spans="1:8" ht="15" customHeight="1" x14ac:dyDescent="0.25">
      <c r="A74" s="20" t="s">
        <v>8</v>
      </c>
      <c r="B74" s="80">
        <f>Overall_PU!E59*$D13</f>
        <v>224</v>
      </c>
      <c r="C74" s="80">
        <f>Overall_PU!F59*$D13</f>
        <v>416</v>
      </c>
      <c r="D74" s="80">
        <f>Overall_PU!G59*$D13</f>
        <v>416</v>
      </c>
      <c r="E74" s="80">
        <f>Overall_PU!H59*$D13</f>
        <v>800</v>
      </c>
    </row>
    <row r="75" spans="1:8" ht="15" customHeight="1" x14ac:dyDescent="0.25">
      <c r="A75" s="20" t="s">
        <v>9</v>
      </c>
      <c r="B75" s="80">
        <f>Overall_PU!E60*$D14</f>
        <v>256</v>
      </c>
      <c r="C75" s="80">
        <f>Overall_PU!F60*$D14</f>
        <v>448</v>
      </c>
      <c r="D75" s="80">
        <f>Overall_PU!G60*$D14</f>
        <v>448</v>
      </c>
      <c r="E75" s="80">
        <f>Overall_PU!H60*$D14</f>
        <v>832</v>
      </c>
    </row>
    <row r="76" spans="1:8" ht="15" customHeight="1" x14ac:dyDescent="0.25">
      <c r="A76" s="20" t="s">
        <v>10</v>
      </c>
      <c r="B76" s="80" t="s">
        <v>31</v>
      </c>
      <c r="C76" s="80">
        <f>Overall_PU!F61*$D15</f>
        <v>512</v>
      </c>
      <c r="D76" s="80" t="s">
        <v>31</v>
      </c>
      <c r="E76" s="80">
        <f>Overall_PU!H61*$D15</f>
        <v>896</v>
      </c>
    </row>
    <row r="77" spans="1:8" ht="15" customHeight="1" x14ac:dyDescent="0.25">
      <c r="A77" s="20" t="s">
        <v>11</v>
      </c>
      <c r="B77" s="80" t="s">
        <v>31</v>
      </c>
      <c r="C77" s="80" t="s">
        <v>31</v>
      </c>
      <c r="D77" s="80">
        <f>Overall_PU!G62*$D16</f>
        <v>512</v>
      </c>
      <c r="E77" s="80">
        <f>Overall_PU!H62*$D16</f>
        <v>896</v>
      </c>
    </row>
    <row r="78" spans="1:8" ht="15" customHeight="1" x14ac:dyDescent="0.25">
      <c r="E78" s="41"/>
    </row>
  </sheetData>
  <mergeCells count="4">
    <mergeCell ref="F19:H19"/>
    <mergeCell ref="F35:H35"/>
    <mergeCell ref="F50:H50"/>
    <mergeCell ref="F65:H65"/>
  </mergeCells>
  <phoneticPr fontId="1" type="noConversion"/>
  <conditionalFormatting sqref="B21:D32">
    <cfRule type="cellIs" dxfId="16" priority="18" operator="equal">
      <formula>MAX($B$21:$D$32)</formula>
    </cfRule>
  </conditionalFormatting>
  <conditionalFormatting sqref="E21:E32">
    <cfRule type="cellIs" dxfId="15" priority="17" operator="equal">
      <formula>MAX($E$21:$E$32)</formula>
    </cfRule>
  </conditionalFormatting>
  <conditionalFormatting sqref="B36:D47">
    <cfRule type="cellIs" dxfId="14" priority="16" operator="equal">
      <formula>MAX($B$36:$D$47)</formula>
    </cfRule>
  </conditionalFormatting>
  <conditionalFormatting sqref="E36:E47">
    <cfRule type="cellIs" dxfId="13" priority="15" operator="equal">
      <formula>MAX($E$36:$E$47)</formula>
    </cfRule>
  </conditionalFormatting>
  <conditionalFormatting sqref="B51:D62">
    <cfRule type="cellIs" dxfId="12" priority="13" operator="equal">
      <formula>MIN($B$51:$D$62)</formula>
    </cfRule>
    <cfRule type="cellIs" dxfId="11" priority="14" operator="equal">
      <formula>MAX($B$51:$D$62)</formula>
    </cfRule>
  </conditionalFormatting>
  <conditionalFormatting sqref="E51:E62">
    <cfRule type="cellIs" dxfId="10" priority="12" operator="equal">
      <formula>MAX($E$51:$E$62)</formula>
    </cfRule>
  </conditionalFormatting>
  <conditionalFormatting sqref="B66:E75 C76 D77:E77 E76">
    <cfRule type="cellIs" dxfId="9" priority="9" operator="equal">
      <formula>MIN($B$66:$D$77)</formula>
    </cfRule>
    <cfRule type="cellIs" dxfId="8" priority="10" operator="equal">
      <formula>MAX($B$66:$D$77)</formula>
    </cfRule>
  </conditionalFormatting>
  <conditionalFormatting sqref="B76:B77">
    <cfRule type="cellIs" dxfId="7" priority="5" operator="equal">
      <formula>MIN($B$51:$D$62)</formula>
    </cfRule>
    <cfRule type="cellIs" dxfId="6" priority="6" operator="equal">
      <formula>MAX($B$51:$D$62)</formula>
    </cfRule>
  </conditionalFormatting>
  <conditionalFormatting sqref="C77">
    <cfRule type="cellIs" dxfId="5" priority="3" operator="equal">
      <formula>MIN($B$51:$D$62)</formula>
    </cfRule>
    <cfRule type="cellIs" dxfId="4" priority="4" operator="equal">
      <formula>MAX($B$51:$D$62)</formula>
    </cfRule>
  </conditionalFormatting>
  <conditionalFormatting sqref="D76">
    <cfRule type="cellIs" dxfId="3" priority="1" operator="equal">
      <formula>MIN($B$51:$D$62)</formula>
    </cfRule>
    <cfRule type="cellIs" dxfId="2" priority="2" operator="equal">
      <formula>MAX($B$51:$D$62)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19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3" width="9" style="3"/>
    <col min="4" max="4" width="9.125" style="3" customWidth="1"/>
    <col min="5" max="5" width="9" style="3" customWidth="1"/>
    <col min="6" max="7" width="9" style="3"/>
    <col min="8" max="8" width="13" style="3" bestFit="1" customWidth="1"/>
    <col min="9" max="16384" width="9" style="3"/>
  </cols>
  <sheetData>
    <row r="1" spans="1:18" ht="15.75" customHeight="1" x14ac:dyDescent="0.25">
      <c r="A1" s="34" t="s">
        <v>151</v>
      </c>
      <c r="B1" s="35" t="s">
        <v>152</v>
      </c>
      <c r="C1" s="2"/>
      <c r="D1" s="2"/>
      <c r="E1" s="2"/>
      <c r="F1" s="2"/>
      <c r="G1" s="2"/>
      <c r="H1" s="2"/>
      <c r="I1" s="2"/>
      <c r="J1" s="2"/>
      <c r="K1" s="2"/>
    </row>
    <row r="2" spans="1:18" ht="15" customHeight="1" x14ac:dyDescent="0.25">
      <c r="A2" s="66"/>
      <c r="B2" s="67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2" t="s">
        <v>149</v>
      </c>
      <c r="B3" s="93"/>
      <c r="C3" s="93"/>
      <c r="D3" s="93"/>
      <c r="E3" s="93"/>
      <c r="F3" s="94"/>
      <c r="H3" s="92" t="s">
        <v>150</v>
      </c>
      <c r="I3" s="93"/>
      <c r="J3" s="93"/>
      <c r="K3" s="93"/>
      <c r="L3" s="93"/>
      <c r="M3" s="94"/>
      <c r="O3" s="91" t="s">
        <v>148</v>
      </c>
      <c r="P3" s="91"/>
      <c r="Q3" s="91"/>
      <c r="R3" s="91"/>
    </row>
    <row r="4" spans="1:18" ht="39.950000000000003" customHeight="1" x14ac:dyDescent="0.25">
      <c r="A4" s="5" t="s">
        <v>84</v>
      </c>
      <c r="B4" s="5">
        <v>3</v>
      </c>
      <c r="C4" s="44" t="s">
        <v>81</v>
      </c>
      <c r="D4" s="44">
        <v>4</v>
      </c>
      <c r="E4" s="44" t="s">
        <v>90</v>
      </c>
      <c r="F4" s="14">
        <v>7</v>
      </c>
      <c r="G4" s="8"/>
      <c r="H4" s="5" t="s">
        <v>84</v>
      </c>
      <c r="I4" s="5">
        <v>1</v>
      </c>
      <c r="J4" s="44" t="s">
        <v>81</v>
      </c>
      <c r="K4" s="44">
        <f>$D$4/$R$5</f>
        <v>2</v>
      </c>
      <c r="L4" s="44" t="s">
        <v>90</v>
      </c>
      <c r="M4" s="14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85</v>
      </c>
      <c r="B5" s="5">
        <v>4</v>
      </c>
      <c r="C5" s="44" t="s">
        <v>83</v>
      </c>
      <c r="D5" s="44">
        <v>4</v>
      </c>
      <c r="E5" s="44" t="s">
        <v>91</v>
      </c>
      <c r="F5" s="14">
        <v>6</v>
      </c>
      <c r="G5" s="8"/>
      <c r="H5" s="5" t="s">
        <v>85</v>
      </c>
      <c r="I5" s="5">
        <v>2</v>
      </c>
      <c r="J5" s="44" t="s">
        <v>83</v>
      </c>
      <c r="K5" s="44">
        <f>$D$5/$R$5</f>
        <v>2</v>
      </c>
      <c r="L5" s="44" t="s">
        <v>91</v>
      </c>
      <c r="M5" s="14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27"/>
      <c r="B6" s="27"/>
      <c r="C6" s="68"/>
      <c r="D6" s="69"/>
      <c r="E6" s="68"/>
      <c r="F6" s="17"/>
      <c r="H6" s="27"/>
      <c r="I6" s="27"/>
      <c r="J6" s="68"/>
      <c r="K6" s="69"/>
      <c r="L6" s="68"/>
      <c r="M6" s="17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20" si="0">(B9/$D$4)*(C9/$D$5)</f>
        <v>256</v>
      </c>
      <c r="E9" s="14">
        <f t="shared" ref="E9:E20" si="1">B9/$R$5</f>
        <v>32</v>
      </c>
      <c r="F9" s="14">
        <f t="shared" ref="F9:F20" si="2">C9/$R$5</f>
        <v>32</v>
      </c>
      <c r="G9" s="14">
        <f t="shared" ref="G9:G20" si="3">(E9/$K$4)*(F9/$K$5)</f>
        <v>256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128</v>
      </c>
      <c r="E10" s="14">
        <f t="shared" si="1"/>
        <v>32</v>
      </c>
      <c r="F10" s="14">
        <f t="shared" si="2"/>
        <v>16</v>
      </c>
      <c r="G10" s="14">
        <f t="shared" si="3"/>
        <v>128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128</v>
      </c>
      <c r="E11" s="14">
        <f t="shared" si="1"/>
        <v>16</v>
      </c>
      <c r="F11" s="14">
        <f t="shared" si="2"/>
        <v>32</v>
      </c>
      <c r="G11" s="14">
        <f t="shared" si="3"/>
        <v>128</v>
      </c>
    </row>
    <row r="12" spans="1:18" x14ac:dyDescent="0.25">
      <c r="A12" s="20" t="s">
        <v>3</v>
      </c>
      <c r="B12" s="14">
        <v>32</v>
      </c>
      <c r="C12" s="14">
        <v>32</v>
      </c>
      <c r="D12" s="14">
        <f t="shared" si="0"/>
        <v>64</v>
      </c>
      <c r="E12" s="14">
        <f t="shared" si="1"/>
        <v>16</v>
      </c>
      <c r="F12" s="14">
        <f t="shared" si="2"/>
        <v>16</v>
      </c>
      <c r="G12" s="14">
        <f t="shared" si="3"/>
        <v>64</v>
      </c>
    </row>
    <row r="13" spans="1:18" x14ac:dyDescent="0.25">
      <c r="A13" s="20" t="s">
        <v>4</v>
      </c>
      <c r="B13" s="14">
        <v>32</v>
      </c>
      <c r="C13" s="14">
        <v>16</v>
      </c>
      <c r="D13" s="14">
        <f t="shared" si="0"/>
        <v>32</v>
      </c>
      <c r="E13" s="14">
        <f t="shared" si="1"/>
        <v>16</v>
      </c>
      <c r="F13" s="14">
        <f t="shared" si="2"/>
        <v>8</v>
      </c>
      <c r="G13" s="14">
        <f t="shared" si="3"/>
        <v>32</v>
      </c>
    </row>
    <row r="14" spans="1:18" x14ac:dyDescent="0.25">
      <c r="A14" s="20" t="s">
        <v>5</v>
      </c>
      <c r="B14" s="14">
        <v>16</v>
      </c>
      <c r="C14" s="14">
        <v>32</v>
      </c>
      <c r="D14" s="14">
        <f t="shared" si="0"/>
        <v>32</v>
      </c>
      <c r="E14" s="14">
        <f t="shared" si="1"/>
        <v>8</v>
      </c>
      <c r="F14" s="14">
        <f t="shared" si="2"/>
        <v>16</v>
      </c>
      <c r="G14" s="14">
        <f t="shared" si="3"/>
        <v>32</v>
      </c>
    </row>
    <row r="15" spans="1:18" x14ac:dyDescent="0.25">
      <c r="A15" s="20" t="s">
        <v>6</v>
      </c>
      <c r="B15" s="14">
        <v>16</v>
      </c>
      <c r="C15" s="14">
        <v>16</v>
      </c>
      <c r="D15" s="14">
        <f t="shared" si="0"/>
        <v>16</v>
      </c>
      <c r="E15" s="14">
        <f t="shared" si="1"/>
        <v>8</v>
      </c>
      <c r="F15" s="14">
        <f t="shared" si="2"/>
        <v>8</v>
      </c>
      <c r="G15" s="14">
        <f t="shared" si="3"/>
        <v>16</v>
      </c>
    </row>
    <row r="16" spans="1:18" x14ac:dyDescent="0.25">
      <c r="A16" s="20" t="s">
        <v>7</v>
      </c>
      <c r="B16" s="14">
        <v>16</v>
      </c>
      <c r="C16" s="14">
        <v>8</v>
      </c>
      <c r="D16" s="14">
        <f t="shared" si="0"/>
        <v>8</v>
      </c>
      <c r="E16" s="14">
        <f t="shared" si="1"/>
        <v>8</v>
      </c>
      <c r="F16" s="14">
        <f t="shared" si="2"/>
        <v>4</v>
      </c>
      <c r="G16" s="14">
        <f t="shared" si="3"/>
        <v>8</v>
      </c>
    </row>
    <row r="17" spans="1:11" x14ac:dyDescent="0.25">
      <c r="A17" s="20" t="s">
        <v>8</v>
      </c>
      <c r="B17" s="14">
        <v>8</v>
      </c>
      <c r="C17" s="14">
        <v>16</v>
      </c>
      <c r="D17" s="14">
        <f t="shared" si="0"/>
        <v>8</v>
      </c>
      <c r="E17" s="14">
        <f t="shared" si="1"/>
        <v>4</v>
      </c>
      <c r="F17" s="14">
        <f t="shared" si="2"/>
        <v>8</v>
      </c>
      <c r="G17" s="14">
        <f t="shared" si="3"/>
        <v>8</v>
      </c>
    </row>
    <row r="18" spans="1:11" x14ac:dyDescent="0.25">
      <c r="A18" s="20" t="s">
        <v>9</v>
      </c>
      <c r="B18" s="14">
        <v>8</v>
      </c>
      <c r="C18" s="14">
        <v>8</v>
      </c>
      <c r="D18" s="14">
        <f t="shared" si="0"/>
        <v>4</v>
      </c>
      <c r="E18" s="14">
        <f t="shared" si="1"/>
        <v>4</v>
      </c>
      <c r="F18" s="14">
        <f t="shared" si="2"/>
        <v>4</v>
      </c>
      <c r="G18" s="14">
        <f t="shared" si="3"/>
        <v>4</v>
      </c>
    </row>
    <row r="19" spans="1:11" x14ac:dyDescent="0.25">
      <c r="A19" s="20" t="s">
        <v>10</v>
      </c>
      <c r="B19" s="14">
        <v>8</v>
      </c>
      <c r="C19" s="14">
        <v>4</v>
      </c>
      <c r="D19" s="14">
        <f t="shared" si="0"/>
        <v>2</v>
      </c>
      <c r="E19" s="14">
        <f t="shared" si="1"/>
        <v>4</v>
      </c>
      <c r="F19" s="14">
        <f t="shared" si="2"/>
        <v>2</v>
      </c>
      <c r="G19" s="14">
        <f t="shared" si="3"/>
        <v>2</v>
      </c>
    </row>
    <row r="20" spans="1:11" x14ac:dyDescent="0.25">
      <c r="A20" s="20" t="s">
        <v>11</v>
      </c>
      <c r="B20" s="14">
        <v>4</v>
      </c>
      <c r="C20" s="14">
        <v>8</v>
      </c>
      <c r="D20" s="14">
        <f t="shared" si="0"/>
        <v>2</v>
      </c>
      <c r="E20" s="14">
        <f t="shared" si="1"/>
        <v>2</v>
      </c>
      <c r="F20" s="14">
        <f t="shared" si="2"/>
        <v>4</v>
      </c>
      <c r="G20" s="14">
        <f t="shared" si="3"/>
        <v>2</v>
      </c>
    </row>
    <row r="22" spans="1:11" ht="15.75" x14ac:dyDescent="0.25">
      <c r="A22" s="11" t="s">
        <v>57</v>
      </c>
      <c r="B22" s="90" t="s">
        <v>79</v>
      </c>
      <c r="C22" s="90"/>
      <c r="D22" s="90"/>
      <c r="E22" s="90"/>
      <c r="F22" s="90"/>
      <c r="G22" s="90" t="s">
        <v>80</v>
      </c>
      <c r="H22" s="90"/>
      <c r="I22" s="90"/>
      <c r="J22" s="12"/>
      <c r="K22" s="12"/>
    </row>
    <row r="23" spans="1:11" x14ac:dyDescent="0.2">
      <c r="B23" s="13" t="s">
        <v>17</v>
      </c>
      <c r="C23" s="79" t="s">
        <v>14</v>
      </c>
      <c r="D23" s="13" t="s">
        <v>19</v>
      </c>
      <c r="E23" s="13" t="s">
        <v>43</v>
      </c>
      <c r="F23" s="13"/>
      <c r="G23" s="13" t="s">
        <v>19</v>
      </c>
      <c r="H23" s="13" t="s">
        <v>43</v>
      </c>
      <c r="I23" s="13"/>
      <c r="J23" s="16" t="s">
        <v>46</v>
      </c>
      <c r="K23" s="13"/>
    </row>
    <row r="24" spans="1:11" x14ac:dyDescent="0.25">
      <c r="A24" s="32" t="s">
        <v>28</v>
      </c>
      <c r="B24" s="72" t="s">
        <v>39</v>
      </c>
      <c r="C24" s="72" t="s">
        <v>48</v>
      </c>
      <c r="D24" s="72" t="s">
        <v>42</v>
      </c>
      <c r="E24" s="72" t="s">
        <v>44</v>
      </c>
      <c r="F24" s="72" t="s">
        <v>45</v>
      </c>
      <c r="G24" s="72" t="s">
        <v>42</v>
      </c>
      <c r="H24" s="72" t="s">
        <v>44</v>
      </c>
      <c r="I24" s="72" t="s">
        <v>45</v>
      </c>
      <c r="J24" s="72" t="s">
        <v>167</v>
      </c>
      <c r="K24" s="72" t="s">
        <v>45</v>
      </c>
    </row>
    <row r="25" spans="1:11" x14ac:dyDescent="0.25">
      <c r="A25" s="20" t="s">
        <v>0</v>
      </c>
      <c r="B25" s="14">
        <v>1</v>
      </c>
      <c r="C25" s="14">
        <f t="shared" ref="C25:C36" si="4">3*D9</f>
        <v>768</v>
      </c>
      <c r="D25" s="15">
        <f t="shared" ref="D25:D36" si="5">1*D9</f>
        <v>256</v>
      </c>
      <c r="E25" s="14">
        <f t="shared" ref="E25:E36" si="6">$F$4*$D$4*$D$5*D9</f>
        <v>28672</v>
      </c>
      <c r="F25" s="14">
        <f t="shared" ref="F25:F36" si="7">$F$5*$D$4*$D$5*D9</f>
        <v>24576</v>
      </c>
      <c r="G25" s="15">
        <f t="shared" ref="G25:G36" si="8">1*G9</f>
        <v>256</v>
      </c>
      <c r="H25" s="14">
        <f t="shared" ref="H25:H36" si="9">$M$4*$K$4*$K$5*G9</f>
        <v>3072</v>
      </c>
      <c r="I25" s="14">
        <f t="shared" ref="I25:I36" si="10">$M$5*$K$4*$K$5*G9</f>
        <v>4096</v>
      </c>
      <c r="J25" s="33">
        <f>SUM(B25:E25)+2*SUM(G25:H25)</f>
        <v>36353</v>
      </c>
      <c r="K25" s="33">
        <f>F25+2*I25</f>
        <v>32768</v>
      </c>
    </row>
    <row r="26" spans="1:11" x14ac:dyDescent="0.25">
      <c r="A26" s="20" t="s">
        <v>1</v>
      </c>
      <c r="B26" s="14">
        <v>1</v>
      </c>
      <c r="C26" s="14">
        <f t="shared" si="4"/>
        <v>384</v>
      </c>
      <c r="D26" s="15">
        <f t="shared" si="5"/>
        <v>128</v>
      </c>
      <c r="E26" s="14">
        <f t="shared" si="6"/>
        <v>14336</v>
      </c>
      <c r="F26" s="14">
        <f t="shared" si="7"/>
        <v>12288</v>
      </c>
      <c r="G26" s="15">
        <f t="shared" si="8"/>
        <v>128</v>
      </c>
      <c r="H26" s="14">
        <f t="shared" si="9"/>
        <v>1536</v>
      </c>
      <c r="I26" s="14">
        <f t="shared" si="10"/>
        <v>2048</v>
      </c>
      <c r="J26" s="33">
        <f t="shared" ref="J26:J36" si="11">SUM(B26:E26)+2*SUM(G26:H26)</f>
        <v>18177</v>
      </c>
      <c r="K26" s="33">
        <f t="shared" ref="K26:K36" si="12">F26+2*I26</f>
        <v>16384</v>
      </c>
    </row>
    <row r="27" spans="1:11" x14ac:dyDescent="0.25">
      <c r="A27" s="20" t="s">
        <v>2</v>
      </c>
      <c r="B27" s="14">
        <v>1</v>
      </c>
      <c r="C27" s="14">
        <f t="shared" si="4"/>
        <v>384</v>
      </c>
      <c r="D27" s="15">
        <f t="shared" si="5"/>
        <v>128</v>
      </c>
      <c r="E27" s="14">
        <f t="shared" si="6"/>
        <v>14336</v>
      </c>
      <c r="F27" s="14">
        <f t="shared" si="7"/>
        <v>12288</v>
      </c>
      <c r="G27" s="15">
        <f t="shared" si="8"/>
        <v>128</v>
      </c>
      <c r="H27" s="14">
        <f t="shared" si="9"/>
        <v>1536</v>
      </c>
      <c r="I27" s="14">
        <f t="shared" si="10"/>
        <v>2048</v>
      </c>
      <c r="J27" s="33">
        <f t="shared" si="11"/>
        <v>18177</v>
      </c>
      <c r="K27" s="33">
        <f t="shared" si="12"/>
        <v>16384</v>
      </c>
    </row>
    <row r="28" spans="1:11" x14ac:dyDescent="0.25">
      <c r="A28" s="20" t="s">
        <v>3</v>
      </c>
      <c r="B28" s="14">
        <v>1</v>
      </c>
      <c r="C28" s="14">
        <f t="shared" si="4"/>
        <v>192</v>
      </c>
      <c r="D28" s="15">
        <f t="shared" si="5"/>
        <v>64</v>
      </c>
      <c r="E28" s="14">
        <f t="shared" si="6"/>
        <v>7168</v>
      </c>
      <c r="F28" s="14">
        <f t="shared" si="7"/>
        <v>6144</v>
      </c>
      <c r="G28" s="15">
        <f t="shared" si="8"/>
        <v>64</v>
      </c>
      <c r="H28" s="14">
        <f t="shared" si="9"/>
        <v>768</v>
      </c>
      <c r="I28" s="14">
        <f t="shared" si="10"/>
        <v>1024</v>
      </c>
      <c r="J28" s="33">
        <f t="shared" si="11"/>
        <v>9089</v>
      </c>
      <c r="K28" s="33">
        <f t="shared" si="12"/>
        <v>8192</v>
      </c>
    </row>
    <row r="29" spans="1:11" x14ac:dyDescent="0.25">
      <c r="A29" s="20" t="s">
        <v>4</v>
      </c>
      <c r="B29" s="14">
        <v>1</v>
      </c>
      <c r="C29" s="14">
        <f t="shared" si="4"/>
        <v>96</v>
      </c>
      <c r="D29" s="15">
        <f t="shared" si="5"/>
        <v>32</v>
      </c>
      <c r="E29" s="14">
        <f t="shared" si="6"/>
        <v>3584</v>
      </c>
      <c r="F29" s="14">
        <f t="shared" si="7"/>
        <v>3072</v>
      </c>
      <c r="G29" s="15">
        <f t="shared" si="8"/>
        <v>32</v>
      </c>
      <c r="H29" s="14">
        <f t="shared" si="9"/>
        <v>384</v>
      </c>
      <c r="I29" s="14">
        <f t="shared" si="10"/>
        <v>512</v>
      </c>
      <c r="J29" s="33">
        <f t="shared" si="11"/>
        <v>4545</v>
      </c>
      <c r="K29" s="33">
        <f t="shared" si="12"/>
        <v>4096</v>
      </c>
    </row>
    <row r="30" spans="1:11" x14ac:dyDescent="0.25">
      <c r="A30" s="20" t="s">
        <v>5</v>
      </c>
      <c r="B30" s="14">
        <v>1</v>
      </c>
      <c r="C30" s="14">
        <f t="shared" si="4"/>
        <v>96</v>
      </c>
      <c r="D30" s="15">
        <f t="shared" si="5"/>
        <v>32</v>
      </c>
      <c r="E30" s="14">
        <f t="shared" si="6"/>
        <v>3584</v>
      </c>
      <c r="F30" s="14">
        <f t="shared" si="7"/>
        <v>3072</v>
      </c>
      <c r="G30" s="15">
        <f t="shared" si="8"/>
        <v>32</v>
      </c>
      <c r="H30" s="14">
        <f t="shared" si="9"/>
        <v>384</v>
      </c>
      <c r="I30" s="14">
        <f t="shared" si="10"/>
        <v>512</v>
      </c>
      <c r="J30" s="33">
        <f t="shared" si="11"/>
        <v>4545</v>
      </c>
      <c r="K30" s="33">
        <f t="shared" si="12"/>
        <v>4096</v>
      </c>
    </row>
    <row r="31" spans="1:11" x14ac:dyDescent="0.25">
      <c r="A31" s="20" t="s">
        <v>6</v>
      </c>
      <c r="B31" s="14">
        <v>1</v>
      </c>
      <c r="C31" s="14">
        <f t="shared" si="4"/>
        <v>48</v>
      </c>
      <c r="D31" s="15">
        <f t="shared" si="5"/>
        <v>16</v>
      </c>
      <c r="E31" s="14">
        <f t="shared" si="6"/>
        <v>1792</v>
      </c>
      <c r="F31" s="14">
        <f t="shared" si="7"/>
        <v>1536</v>
      </c>
      <c r="G31" s="15">
        <f t="shared" si="8"/>
        <v>16</v>
      </c>
      <c r="H31" s="14">
        <f t="shared" si="9"/>
        <v>192</v>
      </c>
      <c r="I31" s="14">
        <f t="shared" si="10"/>
        <v>256</v>
      </c>
      <c r="J31" s="33">
        <f t="shared" si="11"/>
        <v>2273</v>
      </c>
      <c r="K31" s="33">
        <f t="shared" si="12"/>
        <v>2048</v>
      </c>
    </row>
    <row r="32" spans="1:11" x14ac:dyDescent="0.25">
      <c r="A32" s="20" t="s">
        <v>7</v>
      </c>
      <c r="B32" s="14">
        <v>1</v>
      </c>
      <c r="C32" s="14">
        <f t="shared" si="4"/>
        <v>24</v>
      </c>
      <c r="D32" s="15">
        <f t="shared" si="5"/>
        <v>8</v>
      </c>
      <c r="E32" s="14">
        <f t="shared" si="6"/>
        <v>896</v>
      </c>
      <c r="F32" s="14">
        <f t="shared" si="7"/>
        <v>768</v>
      </c>
      <c r="G32" s="15">
        <f t="shared" si="8"/>
        <v>8</v>
      </c>
      <c r="H32" s="14">
        <f t="shared" si="9"/>
        <v>96</v>
      </c>
      <c r="I32" s="14">
        <f t="shared" si="10"/>
        <v>128</v>
      </c>
      <c r="J32" s="33">
        <f t="shared" si="11"/>
        <v>1137</v>
      </c>
      <c r="K32" s="33">
        <f t="shared" si="12"/>
        <v>1024</v>
      </c>
    </row>
    <row r="33" spans="1:11" x14ac:dyDescent="0.25">
      <c r="A33" s="20" t="s">
        <v>8</v>
      </c>
      <c r="B33" s="14">
        <v>1</v>
      </c>
      <c r="C33" s="14">
        <f t="shared" si="4"/>
        <v>24</v>
      </c>
      <c r="D33" s="15">
        <f t="shared" si="5"/>
        <v>8</v>
      </c>
      <c r="E33" s="14">
        <f t="shared" si="6"/>
        <v>896</v>
      </c>
      <c r="F33" s="14">
        <f t="shared" si="7"/>
        <v>768</v>
      </c>
      <c r="G33" s="15">
        <f t="shared" si="8"/>
        <v>8</v>
      </c>
      <c r="H33" s="14">
        <f t="shared" si="9"/>
        <v>96</v>
      </c>
      <c r="I33" s="14">
        <f t="shared" si="10"/>
        <v>128</v>
      </c>
      <c r="J33" s="33">
        <f t="shared" si="11"/>
        <v>1137</v>
      </c>
      <c r="K33" s="33">
        <f t="shared" si="12"/>
        <v>1024</v>
      </c>
    </row>
    <row r="34" spans="1:11" x14ac:dyDescent="0.25">
      <c r="A34" s="20" t="s">
        <v>9</v>
      </c>
      <c r="B34" s="14">
        <v>1</v>
      </c>
      <c r="C34" s="14">
        <f t="shared" si="4"/>
        <v>12</v>
      </c>
      <c r="D34" s="15">
        <f t="shared" si="5"/>
        <v>4</v>
      </c>
      <c r="E34" s="14">
        <f t="shared" si="6"/>
        <v>448</v>
      </c>
      <c r="F34" s="14">
        <f t="shared" si="7"/>
        <v>384</v>
      </c>
      <c r="G34" s="15">
        <f t="shared" si="8"/>
        <v>4</v>
      </c>
      <c r="H34" s="14">
        <f t="shared" si="9"/>
        <v>48</v>
      </c>
      <c r="I34" s="14">
        <f t="shared" si="10"/>
        <v>64</v>
      </c>
      <c r="J34" s="33">
        <f t="shared" si="11"/>
        <v>569</v>
      </c>
      <c r="K34" s="33">
        <f t="shared" si="12"/>
        <v>512</v>
      </c>
    </row>
    <row r="35" spans="1:11" x14ac:dyDescent="0.25">
      <c r="A35" s="20" t="s">
        <v>10</v>
      </c>
      <c r="B35" s="14">
        <v>1</v>
      </c>
      <c r="C35" s="14">
        <f t="shared" si="4"/>
        <v>6</v>
      </c>
      <c r="D35" s="15">
        <f t="shared" si="5"/>
        <v>2</v>
      </c>
      <c r="E35" s="14">
        <f t="shared" si="6"/>
        <v>224</v>
      </c>
      <c r="F35" s="14">
        <f t="shared" si="7"/>
        <v>192</v>
      </c>
      <c r="G35" s="15">
        <f t="shared" si="8"/>
        <v>2</v>
      </c>
      <c r="H35" s="14">
        <f t="shared" si="9"/>
        <v>24</v>
      </c>
      <c r="I35" s="14">
        <f t="shared" si="10"/>
        <v>32</v>
      </c>
      <c r="J35" s="33">
        <f t="shared" si="11"/>
        <v>285</v>
      </c>
      <c r="K35" s="33">
        <f t="shared" si="12"/>
        <v>256</v>
      </c>
    </row>
    <row r="36" spans="1:11" x14ac:dyDescent="0.25">
      <c r="A36" s="20" t="s">
        <v>11</v>
      </c>
      <c r="B36" s="14">
        <v>1</v>
      </c>
      <c r="C36" s="14">
        <f t="shared" si="4"/>
        <v>6</v>
      </c>
      <c r="D36" s="15">
        <f t="shared" si="5"/>
        <v>2</v>
      </c>
      <c r="E36" s="14">
        <f t="shared" si="6"/>
        <v>224</v>
      </c>
      <c r="F36" s="14">
        <f t="shared" si="7"/>
        <v>192</v>
      </c>
      <c r="G36" s="15">
        <f t="shared" si="8"/>
        <v>2</v>
      </c>
      <c r="H36" s="14">
        <f t="shared" si="9"/>
        <v>24</v>
      </c>
      <c r="I36" s="14">
        <f t="shared" si="10"/>
        <v>32</v>
      </c>
      <c r="J36" s="33">
        <f t="shared" si="11"/>
        <v>285</v>
      </c>
      <c r="K36" s="33">
        <f t="shared" si="12"/>
        <v>256</v>
      </c>
    </row>
    <row r="37" spans="1:11" x14ac:dyDescent="0.25">
      <c r="C37" s="23"/>
      <c r="D37" s="23"/>
      <c r="E37" s="23"/>
    </row>
    <row r="38" spans="1:11" ht="15.75" x14ac:dyDescent="0.25">
      <c r="A38" s="11" t="s">
        <v>50</v>
      </c>
      <c r="B38" s="90" t="s">
        <v>79</v>
      </c>
      <c r="C38" s="90"/>
      <c r="D38" s="90"/>
      <c r="E38" s="90"/>
      <c r="F38" s="12"/>
    </row>
    <row r="39" spans="1:11" x14ac:dyDescent="0.25">
      <c r="A39" s="32" t="s">
        <v>28</v>
      </c>
      <c r="B39" s="13" t="s">
        <v>25</v>
      </c>
      <c r="C39" s="13" t="s">
        <v>22</v>
      </c>
      <c r="D39" s="13" t="s">
        <v>23</v>
      </c>
      <c r="E39" s="13" t="s">
        <v>27</v>
      </c>
      <c r="F39" s="16" t="s">
        <v>46</v>
      </c>
    </row>
    <row r="40" spans="1:11" x14ac:dyDescent="0.25">
      <c r="A40" s="20" t="s">
        <v>0</v>
      </c>
      <c r="B40" s="14">
        <f t="shared" ref="B40:B51" si="13">B9*C9*$P$5</f>
        <v>32768</v>
      </c>
      <c r="C40" s="15">
        <f t="shared" ref="C40:C51" si="14">1*$P$4</f>
        <v>12</v>
      </c>
      <c r="D40" s="15">
        <f t="shared" ref="D40:D51" si="15">($B$4+$D$4+$B$5)*$D$5*$R$4</f>
        <v>352</v>
      </c>
      <c r="E40" s="14">
        <f t="shared" ref="E40:E51" si="16">B9*C9*$R$4</f>
        <v>32768</v>
      </c>
      <c r="F40" s="33">
        <f>SUM(B40:E40)</f>
        <v>65900</v>
      </c>
    </row>
    <row r="41" spans="1:11" x14ac:dyDescent="0.25">
      <c r="A41" s="20" t="s">
        <v>1</v>
      </c>
      <c r="B41" s="14">
        <f t="shared" si="13"/>
        <v>16384</v>
      </c>
      <c r="C41" s="15">
        <f t="shared" si="14"/>
        <v>12</v>
      </c>
      <c r="D41" s="15">
        <f t="shared" si="15"/>
        <v>352</v>
      </c>
      <c r="E41" s="14">
        <f t="shared" si="16"/>
        <v>16384</v>
      </c>
      <c r="F41" s="33">
        <f t="shared" ref="F41:F51" si="17">SUM(B41:E41)</f>
        <v>33132</v>
      </c>
    </row>
    <row r="42" spans="1:11" x14ac:dyDescent="0.25">
      <c r="A42" s="20" t="s">
        <v>2</v>
      </c>
      <c r="B42" s="14">
        <f t="shared" si="13"/>
        <v>16384</v>
      </c>
      <c r="C42" s="15">
        <f t="shared" si="14"/>
        <v>12</v>
      </c>
      <c r="D42" s="15">
        <f t="shared" si="15"/>
        <v>352</v>
      </c>
      <c r="E42" s="14">
        <f t="shared" si="16"/>
        <v>16384</v>
      </c>
      <c r="F42" s="33">
        <f t="shared" si="17"/>
        <v>33132</v>
      </c>
    </row>
    <row r="43" spans="1:11" x14ac:dyDescent="0.25">
      <c r="A43" s="20" t="s">
        <v>3</v>
      </c>
      <c r="B43" s="14">
        <f t="shared" si="13"/>
        <v>8192</v>
      </c>
      <c r="C43" s="15">
        <f t="shared" si="14"/>
        <v>12</v>
      </c>
      <c r="D43" s="15">
        <f t="shared" si="15"/>
        <v>352</v>
      </c>
      <c r="E43" s="14">
        <f t="shared" si="16"/>
        <v>8192</v>
      </c>
      <c r="F43" s="33">
        <f t="shared" si="17"/>
        <v>16748</v>
      </c>
    </row>
    <row r="44" spans="1:11" x14ac:dyDescent="0.25">
      <c r="A44" s="20" t="s">
        <v>4</v>
      </c>
      <c r="B44" s="14">
        <f t="shared" si="13"/>
        <v>4096</v>
      </c>
      <c r="C44" s="15">
        <f t="shared" si="14"/>
        <v>12</v>
      </c>
      <c r="D44" s="15">
        <f t="shared" si="15"/>
        <v>352</v>
      </c>
      <c r="E44" s="14">
        <f t="shared" si="16"/>
        <v>4096</v>
      </c>
      <c r="F44" s="33">
        <f t="shared" si="17"/>
        <v>8556</v>
      </c>
    </row>
    <row r="45" spans="1:11" x14ac:dyDescent="0.25">
      <c r="A45" s="20" t="s">
        <v>5</v>
      </c>
      <c r="B45" s="14">
        <f t="shared" si="13"/>
        <v>4096</v>
      </c>
      <c r="C45" s="15">
        <f t="shared" si="14"/>
        <v>12</v>
      </c>
      <c r="D45" s="15">
        <f t="shared" si="15"/>
        <v>352</v>
      </c>
      <c r="E45" s="14">
        <f t="shared" si="16"/>
        <v>4096</v>
      </c>
      <c r="F45" s="33">
        <f t="shared" si="17"/>
        <v>8556</v>
      </c>
    </row>
    <row r="46" spans="1:11" x14ac:dyDescent="0.25">
      <c r="A46" s="20" t="s">
        <v>6</v>
      </c>
      <c r="B46" s="14">
        <f t="shared" si="13"/>
        <v>2048</v>
      </c>
      <c r="C46" s="15">
        <f t="shared" si="14"/>
        <v>12</v>
      </c>
      <c r="D46" s="15">
        <f t="shared" si="15"/>
        <v>352</v>
      </c>
      <c r="E46" s="14">
        <f t="shared" si="16"/>
        <v>2048</v>
      </c>
      <c r="F46" s="33">
        <f t="shared" si="17"/>
        <v>4460</v>
      </c>
    </row>
    <row r="47" spans="1:11" x14ac:dyDescent="0.25">
      <c r="A47" s="20" t="s">
        <v>7</v>
      </c>
      <c r="B47" s="14">
        <f t="shared" si="13"/>
        <v>1024</v>
      </c>
      <c r="C47" s="15">
        <f t="shared" si="14"/>
        <v>12</v>
      </c>
      <c r="D47" s="15">
        <f t="shared" si="15"/>
        <v>352</v>
      </c>
      <c r="E47" s="14">
        <f t="shared" si="16"/>
        <v>1024</v>
      </c>
      <c r="F47" s="33">
        <f t="shared" si="17"/>
        <v>2412</v>
      </c>
    </row>
    <row r="48" spans="1:11" x14ac:dyDescent="0.25">
      <c r="A48" s="20" t="s">
        <v>8</v>
      </c>
      <c r="B48" s="14">
        <f t="shared" si="13"/>
        <v>1024</v>
      </c>
      <c r="C48" s="15">
        <f t="shared" si="14"/>
        <v>12</v>
      </c>
      <c r="D48" s="15">
        <f t="shared" si="15"/>
        <v>352</v>
      </c>
      <c r="E48" s="14">
        <f t="shared" si="16"/>
        <v>1024</v>
      </c>
      <c r="F48" s="33">
        <f t="shared" si="17"/>
        <v>2412</v>
      </c>
    </row>
    <row r="49" spans="1:7" x14ac:dyDescent="0.25">
      <c r="A49" s="20" t="s">
        <v>9</v>
      </c>
      <c r="B49" s="14">
        <f t="shared" si="13"/>
        <v>512</v>
      </c>
      <c r="C49" s="15">
        <f t="shared" si="14"/>
        <v>12</v>
      </c>
      <c r="D49" s="15">
        <f t="shared" si="15"/>
        <v>352</v>
      </c>
      <c r="E49" s="14">
        <f t="shared" si="16"/>
        <v>512</v>
      </c>
      <c r="F49" s="33">
        <f t="shared" si="17"/>
        <v>1388</v>
      </c>
    </row>
    <row r="50" spans="1:7" x14ac:dyDescent="0.25">
      <c r="A50" s="20" t="s">
        <v>10</v>
      </c>
      <c r="B50" s="14">
        <f t="shared" si="13"/>
        <v>256</v>
      </c>
      <c r="C50" s="15">
        <f t="shared" si="14"/>
        <v>12</v>
      </c>
      <c r="D50" s="15">
        <f t="shared" si="15"/>
        <v>352</v>
      </c>
      <c r="E50" s="14">
        <f t="shared" si="16"/>
        <v>256</v>
      </c>
      <c r="F50" s="33">
        <f t="shared" si="17"/>
        <v>876</v>
      </c>
    </row>
    <row r="51" spans="1:7" x14ac:dyDescent="0.25">
      <c r="A51" s="20" t="s">
        <v>11</v>
      </c>
      <c r="B51" s="14">
        <f t="shared" si="13"/>
        <v>256</v>
      </c>
      <c r="C51" s="15">
        <f t="shared" si="14"/>
        <v>12</v>
      </c>
      <c r="D51" s="15">
        <f t="shared" si="15"/>
        <v>352</v>
      </c>
      <c r="E51" s="14">
        <f t="shared" si="16"/>
        <v>256</v>
      </c>
      <c r="F51" s="33">
        <f t="shared" si="17"/>
        <v>876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25</v>
      </c>
      <c r="C54" s="13" t="s">
        <v>23</v>
      </c>
      <c r="D54" s="13" t="s">
        <v>27</v>
      </c>
      <c r="E54" s="13" t="s">
        <v>23</v>
      </c>
      <c r="F54" s="13" t="s">
        <v>27</v>
      </c>
      <c r="G54" s="16" t="s">
        <v>13</v>
      </c>
    </row>
    <row r="55" spans="1:7" x14ac:dyDescent="0.25">
      <c r="A55" s="20" t="s">
        <v>0</v>
      </c>
      <c r="B55" s="14">
        <f t="shared" ref="B55:B66" si="18">B9*C9*$R$4</f>
        <v>32768</v>
      </c>
      <c r="C55" s="14">
        <f t="shared" ref="C55:C66" si="19">($B$4+$D$4+$B$5)*$D$5*$R$4*D9</f>
        <v>90112</v>
      </c>
      <c r="D55" s="14">
        <f t="shared" ref="D55:D66" si="20">B9*C9*$R$4</f>
        <v>32768</v>
      </c>
      <c r="E55" s="14">
        <f t="shared" ref="E55:E66" si="21">($I$4+$K$4+$I$5)*$K$5*$R$4*G9</f>
        <v>20480</v>
      </c>
      <c r="F55" s="14">
        <f t="shared" ref="F55:F66" si="22">E9*F9*$R$4</f>
        <v>8192</v>
      </c>
      <c r="G55" s="33">
        <f>SUM(B55:D55)+2*SUM(E55:F55)</f>
        <v>212992</v>
      </c>
    </row>
    <row r="56" spans="1:7" x14ac:dyDescent="0.25">
      <c r="A56" s="20" t="s">
        <v>1</v>
      </c>
      <c r="B56" s="14">
        <f t="shared" si="18"/>
        <v>16384</v>
      </c>
      <c r="C56" s="14">
        <f t="shared" si="19"/>
        <v>45056</v>
      </c>
      <c r="D56" s="14">
        <f t="shared" si="20"/>
        <v>16384</v>
      </c>
      <c r="E56" s="14">
        <f t="shared" si="21"/>
        <v>10240</v>
      </c>
      <c r="F56" s="14">
        <f t="shared" si="22"/>
        <v>4096</v>
      </c>
      <c r="G56" s="33">
        <f t="shared" ref="G56:G66" si="23">SUM(B56:D56)+2*SUM(E56:F56)</f>
        <v>106496</v>
      </c>
    </row>
    <row r="57" spans="1:7" x14ac:dyDescent="0.25">
      <c r="A57" s="20" t="s">
        <v>2</v>
      </c>
      <c r="B57" s="14">
        <f t="shared" si="18"/>
        <v>16384</v>
      </c>
      <c r="C57" s="14">
        <f t="shared" si="19"/>
        <v>45056</v>
      </c>
      <c r="D57" s="14">
        <f t="shared" si="20"/>
        <v>16384</v>
      </c>
      <c r="E57" s="14">
        <f t="shared" si="21"/>
        <v>10240</v>
      </c>
      <c r="F57" s="14">
        <f t="shared" si="22"/>
        <v>4096</v>
      </c>
      <c r="G57" s="33">
        <f t="shared" si="23"/>
        <v>106496</v>
      </c>
    </row>
    <row r="58" spans="1:7" x14ac:dyDescent="0.25">
      <c r="A58" s="20" t="s">
        <v>3</v>
      </c>
      <c r="B58" s="14">
        <f t="shared" si="18"/>
        <v>8192</v>
      </c>
      <c r="C58" s="14">
        <f t="shared" si="19"/>
        <v>22528</v>
      </c>
      <c r="D58" s="14">
        <f t="shared" si="20"/>
        <v>8192</v>
      </c>
      <c r="E58" s="14">
        <f t="shared" si="21"/>
        <v>5120</v>
      </c>
      <c r="F58" s="14">
        <f t="shared" si="22"/>
        <v>2048</v>
      </c>
      <c r="G58" s="33">
        <f t="shared" si="23"/>
        <v>53248</v>
      </c>
    </row>
    <row r="59" spans="1:7" x14ac:dyDescent="0.25">
      <c r="A59" s="20" t="s">
        <v>4</v>
      </c>
      <c r="B59" s="14">
        <f t="shared" si="18"/>
        <v>4096</v>
      </c>
      <c r="C59" s="14">
        <f t="shared" si="19"/>
        <v>11264</v>
      </c>
      <c r="D59" s="14">
        <f t="shared" si="20"/>
        <v>4096</v>
      </c>
      <c r="E59" s="14">
        <f t="shared" si="21"/>
        <v>2560</v>
      </c>
      <c r="F59" s="14">
        <f t="shared" si="22"/>
        <v>1024</v>
      </c>
      <c r="G59" s="33">
        <f t="shared" si="23"/>
        <v>26624</v>
      </c>
    </row>
    <row r="60" spans="1:7" x14ac:dyDescent="0.25">
      <c r="A60" s="20" t="s">
        <v>5</v>
      </c>
      <c r="B60" s="14">
        <f t="shared" si="18"/>
        <v>4096</v>
      </c>
      <c r="C60" s="14">
        <f t="shared" si="19"/>
        <v>11264</v>
      </c>
      <c r="D60" s="14">
        <f t="shared" si="20"/>
        <v>4096</v>
      </c>
      <c r="E60" s="14">
        <f t="shared" si="21"/>
        <v>2560</v>
      </c>
      <c r="F60" s="14">
        <f t="shared" si="22"/>
        <v>1024</v>
      </c>
      <c r="G60" s="33">
        <f t="shared" si="23"/>
        <v>26624</v>
      </c>
    </row>
    <row r="61" spans="1:7" x14ac:dyDescent="0.25">
      <c r="A61" s="20" t="s">
        <v>6</v>
      </c>
      <c r="B61" s="14">
        <f t="shared" si="18"/>
        <v>2048</v>
      </c>
      <c r="C61" s="14">
        <f t="shared" si="19"/>
        <v>5632</v>
      </c>
      <c r="D61" s="14">
        <f t="shared" si="20"/>
        <v>2048</v>
      </c>
      <c r="E61" s="14">
        <f t="shared" si="21"/>
        <v>1280</v>
      </c>
      <c r="F61" s="14">
        <f t="shared" si="22"/>
        <v>512</v>
      </c>
      <c r="G61" s="33">
        <f t="shared" si="23"/>
        <v>13312</v>
      </c>
    </row>
    <row r="62" spans="1:7" x14ac:dyDescent="0.25">
      <c r="A62" s="20" t="s">
        <v>7</v>
      </c>
      <c r="B62" s="14">
        <f t="shared" si="18"/>
        <v>1024</v>
      </c>
      <c r="C62" s="14">
        <f t="shared" si="19"/>
        <v>2816</v>
      </c>
      <c r="D62" s="14">
        <f t="shared" si="20"/>
        <v>1024</v>
      </c>
      <c r="E62" s="14">
        <f t="shared" si="21"/>
        <v>640</v>
      </c>
      <c r="F62" s="14">
        <f t="shared" si="22"/>
        <v>256</v>
      </c>
      <c r="G62" s="33">
        <f t="shared" si="23"/>
        <v>6656</v>
      </c>
    </row>
    <row r="63" spans="1:7" x14ac:dyDescent="0.25">
      <c r="A63" s="20" t="s">
        <v>8</v>
      </c>
      <c r="B63" s="14">
        <f t="shared" si="18"/>
        <v>1024</v>
      </c>
      <c r="C63" s="14">
        <f t="shared" si="19"/>
        <v>2816</v>
      </c>
      <c r="D63" s="14">
        <f t="shared" si="20"/>
        <v>1024</v>
      </c>
      <c r="E63" s="14">
        <f t="shared" si="21"/>
        <v>640</v>
      </c>
      <c r="F63" s="14">
        <f t="shared" si="22"/>
        <v>256</v>
      </c>
      <c r="G63" s="33">
        <f t="shared" si="23"/>
        <v>6656</v>
      </c>
    </row>
    <row r="64" spans="1:7" x14ac:dyDescent="0.25">
      <c r="A64" s="20" t="s">
        <v>9</v>
      </c>
      <c r="B64" s="14">
        <f t="shared" si="18"/>
        <v>512</v>
      </c>
      <c r="C64" s="14">
        <f t="shared" si="19"/>
        <v>1408</v>
      </c>
      <c r="D64" s="14">
        <f t="shared" si="20"/>
        <v>512</v>
      </c>
      <c r="E64" s="14">
        <f t="shared" si="21"/>
        <v>320</v>
      </c>
      <c r="F64" s="14">
        <f t="shared" si="22"/>
        <v>128</v>
      </c>
      <c r="G64" s="33">
        <f t="shared" si="23"/>
        <v>3328</v>
      </c>
    </row>
    <row r="65" spans="1:7" x14ac:dyDescent="0.25">
      <c r="A65" s="20" t="s">
        <v>10</v>
      </c>
      <c r="B65" s="14">
        <f t="shared" si="18"/>
        <v>256</v>
      </c>
      <c r="C65" s="14">
        <f t="shared" si="19"/>
        <v>704</v>
      </c>
      <c r="D65" s="14">
        <f t="shared" si="20"/>
        <v>256</v>
      </c>
      <c r="E65" s="14">
        <f t="shared" si="21"/>
        <v>160</v>
      </c>
      <c r="F65" s="14">
        <f t="shared" si="22"/>
        <v>64</v>
      </c>
      <c r="G65" s="33">
        <f t="shared" si="23"/>
        <v>1664</v>
      </c>
    </row>
    <row r="66" spans="1:7" x14ac:dyDescent="0.25">
      <c r="A66" s="20" t="s">
        <v>11</v>
      </c>
      <c r="B66" s="14">
        <f t="shared" si="18"/>
        <v>256</v>
      </c>
      <c r="C66" s="14">
        <f t="shared" si="19"/>
        <v>704</v>
      </c>
      <c r="D66" s="14">
        <f t="shared" si="20"/>
        <v>256</v>
      </c>
      <c r="E66" s="14">
        <f t="shared" si="21"/>
        <v>160</v>
      </c>
      <c r="F66" s="14">
        <f t="shared" si="22"/>
        <v>64</v>
      </c>
      <c r="G66" s="33">
        <f t="shared" si="23"/>
        <v>1664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D25</f>
        <v>256</v>
      </c>
      <c r="D70" s="80">
        <f>G25</f>
        <v>256</v>
      </c>
      <c r="E70" s="81">
        <f>SUM(B70:C70)+2*SUM(D70)</f>
        <v>769</v>
      </c>
    </row>
    <row r="71" spans="1:7" x14ac:dyDescent="0.25">
      <c r="A71" s="20" t="s">
        <v>1</v>
      </c>
      <c r="B71" s="80">
        <f t="shared" ref="B71:B81" si="24">B26</f>
        <v>1</v>
      </c>
      <c r="C71" s="80">
        <f t="shared" ref="C71:C81" si="25">D26</f>
        <v>128</v>
      </c>
      <c r="D71" s="80">
        <f t="shared" ref="D71:D81" si="26">G26</f>
        <v>128</v>
      </c>
      <c r="E71" s="81">
        <f t="shared" ref="E71:E81" si="27">SUM(B71:C71)+2*SUM(D71)</f>
        <v>385</v>
      </c>
    </row>
    <row r="72" spans="1:7" x14ac:dyDescent="0.25">
      <c r="A72" s="20" t="s">
        <v>2</v>
      </c>
      <c r="B72" s="80">
        <f t="shared" si="24"/>
        <v>1</v>
      </c>
      <c r="C72" s="80">
        <f t="shared" si="25"/>
        <v>128</v>
      </c>
      <c r="D72" s="80">
        <f t="shared" si="26"/>
        <v>128</v>
      </c>
      <c r="E72" s="81">
        <f t="shared" si="27"/>
        <v>385</v>
      </c>
    </row>
    <row r="73" spans="1:7" x14ac:dyDescent="0.25">
      <c r="A73" s="20" t="s">
        <v>3</v>
      </c>
      <c r="B73" s="80">
        <f t="shared" si="24"/>
        <v>1</v>
      </c>
      <c r="C73" s="80">
        <f t="shared" si="25"/>
        <v>64</v>
      </c>
      <c r="D73" s="80">
        <f t="shared" si="26"/>
        <v>64</v>
      </c>
      <c r="E73" s="81">
        <f t="shared" si="27"/>
        <v>193</v>
      </c>
    </row>
    <row r="74" spans="1:7" x14ac:dyDescent="0.25">
      <c r="A74" s="20" t="s">
        <v>4</v>
      </c>
      <c r="B74" s="80">
        <f t="shared" si="24"/>
        <v>1</v>
      </c>
      <c r="C74" s="80">
        <f t="shared" si="25"/>
        <v>32</v>
      </c>
      <c r="D74" s="80">
        <f t="shared" si="26"/>
        <v>32</v>
      </c>
      <c r="E74" s="81">
        <f t="shared" si="27"/>
        <v>97</v>
      </c>
    </row>
    <row r="75" spans="1:7" x14ac:dyDescent="0.25">
      <c r="A75" s="20" t="s">
        <v>5</v>
      </c>
      <c r="B75" s="80">
        <f t="shared" si="24"/>
        <v>1</v>
      </c>
      <c r="C75" s="80">
        <f t="shared" si="25"/>
        <v>32</v>
      </c>
      <c r="D75" s="80">
        <f t="shared" si="26"/>
        <v>32</v>
      </c>
      <c r="E75" s="81">
        <f t="shared" si="27"/>
        <v>97</v>
      </c>
    </row>
    <row r="76" spans="1:7" x14ac:dyDescent="0.25">
      <c r="A76" s="20" t="s">
        <v>6</v>
      </c>
      <c r="B76" s="80">
        <f t="shared" si="24"/>
        <v>1</v>
      </c>
      <c r="C76" s="80">
        <f t="shared" si="25"/>
        <v>16</v>
      </c>
      <c r="D76" s="80">
        <f t="shared" si="26"/>
        <v>16</v>
      </c>
      <c r="E76" s="81">
        <f t="shared" si="27"/>
        <v>49</v>
      </c>
    </row>
    <row r="77" spans="1:7" x14ac:dyDescent="0.25">
      <c r="A77" s="20" t="s">
        <v>7</v>
      </c>
      <c r="B77" s="80">
        <f t="shared" si="24"/>
        <v>1</v>
      </c>
      <c r="C77" s="80">
        <f t="shared" si="25"/>
        <v>8</v>
      </c>
      <c r="D77" s="80">
        <f t="shared" si="26"/>
        <v>8</v>
      </c>
      <c r="E77" s="81">
        <f t="shared" si="27"/>
        <v>25</v>
      </c>
    </row>
    <row r="78" spans="1:7" x14ac:dyDescent="0.25">
      <c r="A78" s="20" t="s">
        <v>8</v>
      </c>
      <c r="B78" s="80">
        <f t="shared" si="24"/>
        <v>1</v>
      </c>
      <c r="C78" s="80">
        <f t="shared" si="25"/>
        <v>8</v>
      </c>
      <c r="D78" s="80">
        <f t="shared" si="26"/>
        <v>8</v>
      </c>
      <c r="E78" s="81">
        <f t="shared" si="27"/>
        <v>25</v>
      </c>
    </row>
    <row r="79" spans="1:7" x14ac:dyDescent="0.25">
      <c r="A79" s="20" t="s">
        <v>9</v>
      </c>
      <c r="B79" s="80">
        <f t="shared" si="24"/>
        <v>1</v>
      </c>
      <c r="C79" s="80">
        <f t="shared" si="25"/>
        <v>4</v>
      </c>
      <c r="D79" s="80">
        <f t="shared" si="26"/>
        <v>4</v>
      </c>
      <c r="E79" s="81">
        <f t="shared" si="27"/>
        <v>13</v>
      </c>
    </row>
    <row r="80" spans="1:7" x14ac:dyDescent="0.25">
      <c r="A80" s="20" t="s">
        <v>10</v>
      </c>
      <c r="B80" s="80">
        <f t="shared" si="24"/>
        <v>1</v>
      </c>
      <c r="C80" s="80">
        <f t="shared" si="25"/>
        <v>2</v>
      </c>
      <c r="D80" s="80">
        <f t="shared" si="26"/>
        <v>2</v>
      </c>
      <c r="E80" s="81">
        <f t="shared" si="27"/>
        <v>7</v>
      </c>
    </row>
    <row r="81" spans="1:5" x14ac:dyDescent="0.25">
      <c r="A81" s="20" t="s">
        <v>11</v>
      </c>
      <c r="B81" s="80">
        <f t="shared" si="24"/>
        <v>1</v>
      </c>
      <c r="C81" s="80">
        <f t="shared" si="25"/>
        <v>2</v>
      </c>
      <c r="D81" s="80">
        <f t="shared" si="26"/>
        <v>2</v>
      </c>
      <c r="E81" s="81">
        <f t="shared" si="27"/>
        <v>7</v>
      </c>
    </row>
  </sheetData>
  <mergeCells count="11">
    <mergeCell ref="B68:C68"/>
    <mergeCell ref="O3:R3"/>
    <mergeCell ref="B22:F22"/>
    <mergeCell ref="G22:I22"/>
    <mergeCell ref="E7:G7"/>
    <mergeCell ref="B7:D7"/>
    <mergeCell ref="B53:D53"/>
    <mergeCell ref="E53:F53"/>
    <mergeCell ref="B38:E38"/>
    <mergeCell ref="A3:F3"/>
    <mergeCell ref="H3:M3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topLeftCell="A37" zoomScale="70" zoomScaleNormal="70" workbookViewId="0">
      <selection activeCell="H66" sqref="H66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customHeight="1" x14ac:dyDescent="0.25">
      <c r="A1" s="34" t="s">
        <v>153</v>
      </c>
      <c r="B1" s="35" t="s">
        <v>154</v>
      </c>
      <c r="C1" s="2"/>
      <c r="D1" s="2"/>
      <c r="E1" s="2"/>
      <c r="F1" s="2"/>
      <c r="G1" s="2"/>
      <c r="H1" s="2"/>
      <c r="I1" s="2"/>
      <c r="J1" s="2"/>
      <c r="K1" s="2"/>
    </row>
    <row r="2" spans="1:18" ht="15" customHeight="1" x14ac:dyDescent="0.25">
      <c r="A2" s="70"/>
      <c r="B2" s="71"/>
      <c r="C2" s="2"/>
      <c r="D2" s="2"/>
      <c r="E2" s="2"/>
      <c r="F2" s="2"/>
      <c r="G2" s="2"/>
      <c r="H2" s="2"/>
      <c r="I2" s="2"/>
      <c r="J2" s="2"/>
      <c r="K2" s="2"/>
    </row>
    <row r="3" spans="1:18" ht="45" customHeight="1" x14ac:dyDescent="0.25">
      <c r="A3" s="92" t="s">
        <v>149</v>
      </c>
      <c r="B3" s="93"/>
      <c r="C3" s="93"/>
      <c r="D3" s="93"/>
      <c r="E3" s="93"/>
      <c r="F3" s="94"/>
      <c r="H3" s="92" t="s">
        <v>150</v>
      </c>
      <c r="I3" s="93"/>
      <c r="J3" s="93"/>
      <c r="K3" s="93"/>
      <c r="L3" s="93"/>
      <c r="M3" s="94"/>
      <c r="O3" s="95" t="s">
        <v>148</v>
      </c>
      <c r="P3" s="96"/>
      <c r="Q3" s="96"/>
      <c r="R3" s="97"/>
    </row>
    <row r="4" spans="1:18" ht="39.950000000000003" customHeight="1" x14ac:dyDescent="0.25">
      <c r="A4" s="5" t="s">
        <v>34</v>
      </c>
      <c r="B4" s="5">
        <v>3</v>
      </c>
      <c r="C4" s="44" t="s">
        <v>60</v>
      </c>
      <c r="D4" s="44">
        <v>8</v>
      </c>
      <c r="E4" s="44" t="s">
        <v>90</v>
      </c>
      <c r="F4" s="51">
        <v>7</v>
      </c>
      <c r="H4" s="5" t="s">
        <v>34</v>
      </c>
      <c r="I4" s="5">
        <v>1</v>
      </c>
      <c r="J4" s="44" t="s">
        <v>60</v>
      </c>
      <c r="K4" s="44">
        <f>$D$4/$R$5</f>
        <v>4</v>
      </c>
      <c r="L4" s="44" t="s">
        <v>90</v>
      </c>
      <c r="M4" s="14">
        <v>3</v>
      </c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5" t="s">
        <v>37</v>
      </c>
      <c r="B5" s="5">
        <v>4</v>
      </c>
      <c r="C5" s="44" t="s">
        <v>61</v>
      </c>
      <c r="D5" s="44">
        <v>8</v>
      </c>
      <c r="E5" s="44" t="s">
        <v>91</v>
      </c>
      <c r="F5" s="51">
        <v>6</v>
      </c>
      <c r="H5" s="5" t="s">
        <v>37</v>
      </c>
      <c r="I5" s="5">
        <v>2</v>
      </c>
      <c r="J5" s="44" t="s">
        <v>61</v>
      </c>
      <c r="K5" s="44">
        <f>$D$5/$R$5</f>
        <v>4</v>
      </c>
      <c r="L5" s="44" t="s">
        <v>91</v>
      </c>
      <c r="M5" s="14">
        <v>4</v>
      </c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27"/>
      <c r="B6" s="27"/>
      <c r="C6" s="68"/>
      <c r="D6" s="69"/>
      <c r="E6" s="68"/>
      <c r="F6" s="17"/>
      <c r="H6" s="27"/>
      <c r="I6" s="27"/>
      <c r="J6" s="68"/>
      <c r="K6" s="69"/>
      <c r="L6" s="68"/>
      <c r="M6" s="17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18" si="0">(B9/$D$4)*(C9/$D$5)</f>
        <v>64</v>
      </c>
      <c r="E9" s="14">
        <f t="shared" ref="E9:F20" si="1">B9/$R$5</f>
        <v>32</v>
      </c>
      <c r="F9" s="14">
        <f t="shared" si="1"/>
        <v>32</v>
      </c>
      <c r="G9" s="14">
        <f t="shared" ref="G9:G18" si="2">(E9/$K$4)*(F9/$K$5)</f>
        <v>64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32</v>
      </c>
      <c r="E10" s="14">
        <f t="shared" si="1"/>
        <v>32</v>
      </c>
      <c r="F10" s="14">
        <f t="shared" si="1"/>
        <v>16</v>
      </c>
      <c r="G10" s="14">
        <f t="shared" si="2"/>
        <v>32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32</v>
      </c>
      <c r="E11" s="14">
        <f t="shared" si="1"/>
        <v>16</v>
      </c>
      <c r="F11" s="14">
        <f t="shared" si="1"/>
        <v>32</v>
      </c>
      <c r="G11" s="14">
        <f t="shared" si="2"/>
        <v>32</v>
      </c>
    </row>
    <row r="12" spans="1:18" x14ac:dyDescent="0.25">
      <c r="A12" s="20" t="s">
        <v>3</v>
      </c>
      <c r="B12" s="14">
        <v>32</v>
      </c>
      <c r="C12" s="14">
        <v>32</v>
      </c>
      <c r="D12" s="14">
        <f t="shared" si="0"/>
        <v>16</v>
      </c>
      <c r="E12" s="14">
        <f t="shared" si="1"/>
        <v>16</v>
      </c>
      <c r="F12" s="14">
        <f t="shared" si="1"/>
        <v>16</v>
      </c>
      <c r="G12" s="14">
        <f t="shared" si="2"/>
        <v>16</v>
      </c>
    </row>
    <row r="13" spans="1:18" x14ac:dyDescent="0.25">
      <c r="A13" s="20" t="s">
        <v>4</v>
      </c>
      <c r="B13" s="14">
        <v>32</v>
      </c>
      <c r="C13" s="14">
        <v>16</v>
      </c>
      <c r="D13" s="14">
        <f t="shared" si="0"/>
        <v>8</v>
      </c>
      <c r="E13" s="14">
        <f t="shared" si="1"/>
        <v>16</v>
      </c>
      <c r="F13" s="14">
        <f t="shared" si="1"/>
        <v>8</v>
      </c>
      <c r="G13" s="14">
        <f t="shared" si="2"/>
        <v>8</v>
      </c>
    </row>
    <row r="14" spans="1:18" x14ac:dyDescent="0.25">
      <c r="A14" s="20" t="s">
        <v>5</v>
      </c>
      <c r="B14" s="14">
        <v>16</v>
      </c>
      <c r="C14" s="14">
        <v>32</v>
      </c>
      <c r="D14" s="14">
        <f t="shared" si="0"/>
        <v>8</v>
      </c>
      <c r="E14" s="14">
        <f t="shared" si="1"/>
        <v>8</v>
      </c>
      <c r="F14" s="14">
        <f t="shared" si="1"/>
        <v>16</v>
      </c>
      <c r="G14" s="14">
        <f t="shared" si="2"/>
        <v>8</v>
      </c>
    </row>
    <row r="15" spans="1:18" x14ac:dyDescent="0.25">
      <c r="A15" s="20" t="s">
        <v>6</v>
      </c>
      <c r="B15" s="14">
        <v>16</v>
      </c>
      <c r="C15" s="14">
        <v>16</v>
      </c>
      <c r="D15" s="14">
        <f t="shared" si="0"/>
        <v>4</v>
      </c>
      <c r="E15" s="14">
        <f t="shared" si="1"/>
        <v>8</v>
      </c>
      <c r="F15" s="14">
        <f t="shared" si="1"/>
        <v>8</v>
      </c>
      <c r="G15" s="14">
        <f t="shared" si="2"/>
        <v>4</v>
      </c>
    </row>
    <row r="16" spans="1:18" x14ac:dyDescent="0.25">
      <c r="A16" s="20" t="s">
        <v>7</v>
      </c>
      <c r="B16" s="14">
        <v>16</v>
      </c>
      <c r="C16" s="14">
        <v>8</v>
      </c>
      <c r="D16" s="14">
        <f t="shared" si="0"/>
        <v>2</v>
      </c>
      <c r="E16" s="14">
        <f t="shared" si="1"/>
        <v>8</v>
      </c>
      <c r="F16" s="14">
        <f t="shared" si="1"/>
        <v>4</v>
      </c>
      <c r="G16" s="14">
        <f t="shared" si="2"/>
        <v>2</v>
      </c>
    </row>
    <row r="17" spans="1:13" x14ac:dyDescent="0.25">
      <c r="A17" s="20" t="s">
        <v>8</v>
      </c>
      <c r="B17" s="14">
        <v>8</v>
      </c>
      <c r="C17" s="14">
        <v>16</v>
      </c>
      <c r="D17" s="14">
        <f t="shared" si="0"/>
        <v>2</v>
      </c>
      <c r="E17" s="14">
        <f t="shared" si="1"/>
        <v>4</v>
      </c>
      <c r="F17" s="14">
        <f t="shared" si="1"/>
        <v>8</v>
      </c>
      <c r="G17" s="14">
        <f t="shared" si="2"/>
        <v>2</v>
      </c>
    </row>
    <row r="18" spans="1:13" x14ac:dyDescent="0.25">
      <c r="A18" s="20" t="s">
        <v>9</v>
      </c>
      <c r="B18" s="14">
        <v>8</v>
      </c>
      <c r="C18" s="14">
        <v>8</v>
      </c>
      <c r="D18" s="14">
        <f t="shared" si="0"/>
        <v>1</v>
      </c>
      <c r="E18" s="14">
        <f t="shared" si="1"/>
        <v>4</v>
      </c>
      <c r="F18" s="14">
        <f t="shared" si="1"/>
        <v>4</v>
      </c>
      <c r="G18" s="14">
        <f t="shared" si="2"/>
        <v>1</v>
      </c>
    </row>
    <row r="19" spans="1:13" x14ac:dyDescent="0.25">
      <c r="A19" s="20" t="s">
        <v>10</v>
      </c>
      <c r="B19" s="14">
        <v>8</v>
      </c>
      <c r="C19" s="14">
        <v>4</v>
      </c>
      <c r="D19" s="14" t="s">
        <v>31</v>
      </c>
      <c r="E19" s="14">
        <f t="shared" si="1"/>
        <v>4</v>
      </c>
      <c r="F19" s="14">
        <f t="shared" si="1"/>
        <v>2</v>
      </c>
      <c r="G19" s="14" t="s">
        <v>31</v>
      </c>
    </row>
    <row r="20" spans="1:13" x14ac:dyDescent="0.25">
      <c r="A20" s="20" t="s">
        <v>11</v>
      </c>
      <c r="B20" s="14">
        <v>4</v>
      </c>
      <c r="C20" s="14">
        <v>8</v>
      </c>
      <c r="D20" s="14" t="s">
        <v>31</v>
      </c>
      <c r="E20" s="14">
        <f t="shared" si="1"/>
        <v>2</v>
      </c>
      <c r="F20" s="14">
        <f t="shared" si="1"/>
        <v>4</v>
      </c>
      <c r="G20" s="14" t="s">
        <v>31</v>
      </c>
    </row>
    <row r="21" spans="1:13" ht="15.75" x14ac:dyDescent="0.25">
      <c r="A21" s="9"/>
      <c r="B21" s="10"/>
      <c r="C21" s="8"/>
      <c r="D21" s="8"/>
      <c r="E21" s="8"/>
      <c r="F21" s="8"/>
      <c r="G21" s="8"/>
    </row>
    <row r="22" spans="1:13" ht="15.75" x14ac:dyDescent="0.25">
      <c r="A22" s="11" t="s">
        <v>57</v>
      </c>
      <c r="B22" s="90" t="s">
        <v>93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A23" s="12"/>
      <c r="B23" s="13" t="s">
        <v>17</v>
      </c>
      <c r="C23" s="13" t="s">
        <v>12</v>
      </c>
      <c r="D23" s="13" t="s">
        <v>18</v>
      </c>
      <c r="E23" s="13" t="s">
        <v>20</v>
      </c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43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16" t="s">
        <v>167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 t="shared" ref="C25:C34" si="3">15*D9</f>
        <v>960</v>
      </c>
      <c r="D25" s="15">
        <f t="shared" ref="D25:D34" si="4">2*D9</f>
        <v>128</v>
      </c>
      <c r="E25" s="15">
        <f t="shared" ref="E25:E34" si="5">2*D9</f>
        <v>128</v>
      </c>
      <c r="F25" s="15">
        <f t="shared" ref="F25:F34" si="6">1*D9</f>
        <v>64</v>
      </c>
      <c r="G25" s="14">
        <f t="shared" ref="G25:G34" si="7">$F$4*$D$4*$D$5*D9</f>
        <v>28672</v>
      </c>
      <c r="H25" s="14">
        <f t="shared" ref="H25:H34" si="8">$F$5*$D$4*$D$5*D9</f>
        <v>24576</v>
      </c>
      <c r="I25" s="15">
        <f t="shared" ref="I25:I34" si="9">1*G9</f>
        <v>64</v>
      </c>
      <c r="J25" s="14">
        <f t="shared" ref="J25:J34" si="10">$M$4*$K$4*$K$5*G9</f>
        <v>3072</v>
      </c>
      <c r="K25" s="14">
        <f t="shared" ref="K25:K34" si="11">$M$5*$K$4*$K$5*G9</f>
        <v>4096</v>
      </c>
      <c r="L25" s="33">
        <f>SUM(B25:G25)+2*SUM(I25:J25)</f>
        <v>36225</v>
      </c>
      <c r="M25" s="33">
        <f>SUM(H25,2*K25)</f>
        <v>32768</v>
      </c>
    </row>
    <row r="26" spans="1:13" x14ac:dyDescent="0.25">
      <c r="A26" s="20" t="s">
        <v>1</v>
      </c>
      <c r="B26" s="14">
        <v>1</v>
      </c>
      <c r="C26" s="15">
        <f t="shared" si="3"/>
        <v>480</v>
      </c>
      <c r="D26" s="15">
        <f t="shared" si="4"/>
        <v>64</v>
      </c>
      <c r="E26" s="15">
        <f t="shared" si="5"/>
        <v>64</v>
      </c>
      <c r="F26" s="15">
        <f t="shared" si="6"/>
        <v>32</v>
      </c>
      <c r="G26" s="14">
        <f t="shared" si="7"/>
        <v>14336</v>
      </c>
      <c r="H26" s="14">
        <f t="shared" si="8"/>
        <v>12288</v>
      </c>
      <c r="I26" s="15">
        <f t="shared" si="9"/>
        <v>32</v>
      </c>
      <c r="J26" s="14">
        <f t="shared" si="10"/>
        <v>1536</v>
      </c>
      <c r="K26" s="14">
        <f t="shared" si="11"/>
        <v>2048</v>
      </c>
      <c r="L26" s="33">
        <f t="shared" ref="L26:L34" si="12">SUM(B26:G26)+2*SUM(I26:J26)</f>
        <v>18113</v>
      </c>
      <c r="M26" s="33">
        <f t="shared" ref="M26:M34" si="13">SUM(H26,2*K26)</f>
        <v>16384</v>
      </c>
    </row>
    <row r="27" spans="1:13" x14ac:dyDescent="0.25">
      <c r="A27" s="20" t="s">
        <v>2</v>
      </c>
      <c r="B27" s="14">
        <v>1</v>
      </c>
      <c r="C27" s="15">
        <f t="shared" si="3"/>
        <v>480</v>
      </c>
      <c r="D27" s="15">
        <f t="shared" si="4"/>
        <v>64</v>
      </c>
      <c r="E27" s="15">
        <f t="shared" si="5"/>
        <v>64</v>
      </c>
      <c r="F27" s="15">
        <f t="shared" si="6"/>
        <v>32</v>
      </c>
      <c r="G27" s="14">
        <f t="shared" si="7"/>
        <v>14336</v>
      </c>
      <c r="H27" s="14">
        <f t="shared" si="8"/>
        <v>12288</v>
      </c>
      <c r="I27" s="15">
        <f t="shared" si="9"/>
        <v>32</v>
      </c>
      <c r="J27" s="14">
        <f t="shared" si="10"/>
        <v>1536</v>
      </c>
      <c r="K27" s="14">
        <f t="shared" si="11"/>
        <v>2048</v>
      </c>
      <c r="L27" s="33">
        <f t="shared" si="12"/>
        <v>18113</v>
      </c>
      <c r="M27" s="33">
        <f t="shared" si="13"/>
        <v>16384</v>
      </c>
    </row>
    <row r="28" spans="1:13" x14ac:dyDescent="0.25">
      <c r="A28" s="20" t="s">
        <v>3</v>
      </c>
      <c r="B28" s="14">
        <v>1</v>
      </c>
      <c r="C28" s="15">
        <f t="shared" si="3"/>
        <v>240</v>
      </c>
      <c r="D28" s="15">
        <f t="shared" si="4"/>
        <v>32</v>
      </c>
      <c r="E28" s="15">
        <f t="shared" si="5"/>
        <v>32</v>
      </c>
      <c r="F28" s="15">
        <f t="shared" si="6"/>
        <v>16</v>
      </c>
      <c r="G28" s="14">
        <f t="shared" si="7"/>
        <v>7168</v>
      </c>
      <c r="H28" s="14">
        <f t="shared" si="8"/>
        <v>6144</v>
      </c>
      <c r="I28" s="15">
        <f t="shared" si="9"/>
        <v>16</v>
      </c>
      <c r="J28" s="14">
        <f t="shared" si="10"/>
        <v>768</v>
      </c>
      <c r="K28" s="14">
        <f t="shared" si="11"/>
        <v>1024</v>
      </c>
      <c r="L28" s="33">
        <f t="shared" si="12"/>
        <v>9057</v>
      </c>
      <c r="M28" s="33">
        <f t="shared" si="13"/>
        <v>8192</v>
      </c>
    </row>
    <row r="29" spans="1:13" x14ac:dyDescent="0.25">
      <c r="A29" s="20" t="s">
        <v>4</v>
      </c>
      <c r="B29" s="14">
        <v>1</v>
      </c>
      <c r="C29" s="15">
        <f t="shared" si="3"/>
        <v>120</v>
      </c>
      <c r="D29" s="15">
        <f t="shared" si="4"/>
        <v>16</v>
      </c>
      <c r="E29" s="15">
        <f t="shared" si="5"/>
        <v>16</v>
      </c>
      <c r="F29" s="15">
        <f t="shared" si="6"/>
        <v>8</v>
      </c>
      <c r="G29" s="14">
        <f t="shared" si="7"/>
        <v>3584</v>
      </c>
      <c r="H29" s="14">
        <f t="shared" si="8"/>
        <v>3072</v>
      </c>
      <c r="I29" s="15">
        <f t="shared" si="9"/>
        <v>8</v>
      </c>
      <c r="J29" s="14">
        <f t="shared" si="10"/>
        <v>384</v>
      </c>
      <c r="K29" s="14">
        <f t="shared" si="11"/>
        <v>512</v>
      </c>
      <c r="L29" s="33">
        <f t="shared" si="12"/>
        <v>4529</v>
      </c>
      <c r="M29" s="33">
        <f t="shared" si="13"/>
        <v>4096</v>
      </c>
    </row>
    <row r="30" spans="1:13" x14ac:dyDescent="0.25">
      <c r="A30" s="20" t="s">
        <v>5</v>
      </c>
      <c r="B30" s="14">
        <v>1</v>
      </c>
      <c r="C30" s="15">
        <f t="shared" si="3"/>
        <v>120</v>
      </c>
      <c r="D30" s="15">
        <f t="shared" si="4"/>
        <v>16</v>
      </c>
      <c r="E30" s="15">
        <f t="shared" si="5"/>
        <v>16</v>
      </c>
      <c r="F30" s="15">
        <f t="shared" si="6"/>
        <v>8</v>
      </c>
      <c r="G30" s="14">
        <f t="shared" si="7"/>
        <v>3584</v>
      </c>
      <c r="H30" s="14">
        <f t="shared" si="8"/>
        <v>3072</v>
      </c>
      <c r="I30" s="15">
        <f t="shared" si="9"/>
        <v>8</v>
      </c>
      <c r="J30" s="14">
        <f t="shared" si="10"/>
        <v>384</v>
      </c>
      <c r="K30" s="14">
        <f t="shared" si="11"/>
        <v>512</v>
      </c>
      <c r="L30" s="33">
        <f t="shared" si="12"/>
        <v>4529</v>
      </c>
      <c r="M30" s="33">
        <f t="shared" si="13"/>
        <v>4096</v>
      </c>
    </row>
    <row r="31" spans="1:13" x14ac:dyDescent="0.25">
      <c r="A31" s="20" t="s">
        <v>6</v>
      </c>
      <c r="B31" s="14">
        <v>1</v>
      </c>
      <c r="C31" s="15">
        <f t="shared" si="3"/>
        <v>60</v>
      </c>
      <c r="D31" s="15">
        <f t="shared" si="4"/>
        <v>8</v>
      </c>
      <c r="E31" s="15">
        <f t="shared" si="5"/>
        <v>8</v>
      </c>
      <c r="F31" s="15">
        <f t="shared" si="6"/>
        <v>4</v>
      </c>
      <c r="G31" s="14">
        <f t="shared" si="7"/>
        <v>1792</v>
      </c>
      <c r="H31" s="14">
        <f t="shared" si="8"/>
        <v>1536</v>
      </c>
      <c r="I31" s="15">
        <f t="shared" si="9"/>
        <v>4</v>
      </c>
      <c r="J31" s="14">
        <f t="shared" si="10"/>
        <v>192</v>
      </c>
      <c r="K31" s="14">
        <f t="shared" si="11"/>
        <v>256</v>
      </c>
      <c r="L31" s="33">
        <f t="shared" si="12"/>
        <v>2265</v>
      </c>
      <c r="M31" s="33">
        <f t="shared" si="13"/>
        <v>2048</v>
      </c>
    </row>
    <row r="32" spans="1:13" x14ac:dyDescent="0.25">
      <c r="A32" s="20" t="s">
        <v>7</v>
      </c>
      <c r="B32" s="14">
        <v>1</v>
      </c>
      <c r="C32" s="15">
        <f t="shared" si="3"/>
        <v>30</v>
      </c>
      <c r="D32" s="15">
        <f t="shared" si="4"/>
        <v>4</v>
      </c>
      <c r="E32" s="15">
        <f t="shared" si="5"/>
        <v>4</v>
      </c>
      <c r="F32" s="15">
        <f t="shared" si="6"/>
        <v>2</v>
      </c>
      <c r="G32" s="14">
        <f t="shared" si="7"/>
        <v>896</v>
      </c>
      <c r="H32" s="14">
        <f t="shared" si="8"/>
        <v>768</v>
      </c>
      <c r="I32" s="15">
        <f t="shared" si="9"/>
        <v>2</v>
      </c>
      <c r="J32" s="14">
        <f t="shared" si="10"/>
        <v>96</v>
      </c>
      <c r="K32" s="14">
        <f t="shared" si="11"/>
        <v>128</v>
      </c>
      <c r="L32" s="33">
        <f t="shared" si="12"/>
        <v>1133</v>
      </c>
      <c r="M32" s="33">
        <f t="shared" si="13"/>
        <v>1024</v>
      </c>
    </row>
    <row r="33" spans="1:13" x14ac:dyDescent="0.25">
      <c r="A33" s="20" t="s">
        <v>8</v>
      </c>
      <c r="B33" s="14">
        <v>1</v>
      </c>
      <c r="C33" s="15">
        <f t="shared" si="3"/>
        <v>30</v>
      </c>
      <c r="D33" s="15">
        <f t="shared" si="4"/>
        <v>4</v>
      </c>
      <c r="E33" s="15">
        <f t="shared" si="5"/>
        <v>4</v>
      </c>
      <c r="F33" s="15">
        <f t="shared" si="6"/>
        <v>2</v>
      </c>
      <c r="G33" s="14">
        <f t="shared" si="7"/>
        <v>896</v>
      </c>
      <c r="H33" s="14">
        <f t="shared" si="8"/>
        <v>768</v>
      </c>
      <c r="I33" s="15">
        <f t="shared" si="9"/>
        <v>2</v>
      </c>
      <c r="J33" s="14">
        <f t="shared" si="10"/>
        <v>96</v>
      </c>
      <c r="K33" s="14">
        <f t="shared" si="11"/>
        <v>128</v>
      </c>
      <c r="L33" s="33">
        <f t="shared" si="12"/>
        <v>1133</v>
      </c>
      <c r="M33" s="33">
        <f t="shared" si="13"/>
        <v>1024</v>
      </c>
    </row>
    <row r="34" spans="1:13" x14ac:dyDescent="0.25">
      <c r="A34" s="20" t="s">
        <v>9</v>
      </c>
      <c r="B34" s="14">
        <v>1</v>
      </c>
      <c r="C34" s="15">
        <f t="shared" si="3"/>
        <v>15</v>
      </c>
      <c r="D34" s="15">
        <f t="shared" si="4"/>
        <v>2</v>
      </c>
      <c r="E34" s="15">
        <f t="shared" si="5"/>
        <v>2</v>
      </c>
      <c r="F34" s="15">
        <f t="shared" si="6"/>
        <v>1</v>
      </c>
      <c r="G34" s="14">
        <f t="shared" si="7"/>
        <v>448</v>
      </c>
      <c r="H34" s="14">
        <f t="shared" si="8"/>
        <v>384</v>
      </c>
      <c r="I34" s="15">
        <f t="shared" si="9"/>
        <v>1</v>
      </c>
      <c r="J34" s="14">
        <f t="shared" si="10"/>
        <v>48</v>
      </c>
      <c r="K34" s="14">
        <f t="shared" si="11"/>
        <v>64</v>
      </c>
      <c r="L34" s="33">
        <f t="shared" si="12"/>
        <v>567</v>
      </c>
      <c r="M34" s="33">
        <f t="shared" si="13"/>
        <v>512</v>
      </c>
    </row>
    <row r="35" spans="1:13" x14ac:dyDescent="0.25">
      <c r="A35" s="20" t="s">
        <v>10</v>
      </c>
      <c r="B35" s="14" t="s">
        <v>31</v>
      </c>
      <c r="C35" s="14" t="s">
        <v>31</v>
      </c>
      <c r="D35" s="14" t="s">
        <v>31</v>
      </c>
      <c r="E35" s="14" t="s">
        <v>31</v>
      </c>
      <c r="F35" s="14" t="s">
        <v>31</v>
      </c>
      <c r="G35" s="14" t="s">
        <v>31</v>
      </c>
      <c r="H35" s="14" t="s">
        <v>31</v>
      </c>
      <c r="I35" s="14" t="s">
        <v>31</v>
      </c>
      <c r="J35" s="14" t="s">
        <v>31</v>
      </c>
      <c r="K35" s="14" t="s">
        <v>31</v>
      </c>
      <c r="L35" s="33" t="str">
        <f t="shared" ref="L35:M36" si="14">G35</f>
        <v>N/A</v>
      </c>
      <c r="M35" s="33" t="str">
        <f t="shared" si="14"/>
        <v>N/A</v>
      </c>
    </row>
    <row r="36" spans="1:13" x14ac:dyDescent="0.25">
      <c r="A36" s="20" t="s">
        <v>11</v>
      </c>
      <c r="B36" s="14" t="s">
        <v>31</v>
      </c>
      <c r="C36" s="14" t="s">
        <v>31</v>
      </c>
      <c r="D36" s="14" t="s">
        <v>31</v>
      </c>
      <c r="E36" s="14" t="s">
        <v>31</v>
      </c>
      <c r="F36" s="14" t="s">
        <v>31</v>
      </c>
      <c r="G36" s="14" t="s">
        <v>31</v>
      </c>
      <c r="H36" s="14" t="s">
        <v>31</v>
      </c>
      <c r="I36" s="14" t="s">
        <v>31</v>
      </c>
      <c r="J36" s="14" t="s">
        <v>31</v>
      </c>
      <c r="K36" s="14" t="s">
        <v>31</v>
      </c>
      <c r="L36" s="33" t="str">
        <f t="shared" si="14"/>
        <v>N/A</v>
      </c>
      <c r="M36" s="33" t="str">
        <f t="shared" si="14"/>
        <v>N/A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169</v>
      </c>
      <c r="E39" s="13" t="s">
        <v>23</v>
      </c>
      <c r="F39" s="13" t="s">
        <v>27</v>
      </c>
      <c r="G39" s="16" t="s">
        <v>13</v>
      </c>
    </row>
    <row r="40" spans="1:13" x14ac:dyDescent="0.25">
      <c r="A40" s="20" t="s">
        <v>0</v>
      </c>
      <c r="B40" s="14">
        <f t="shared" ref="B40:B49" si="15">B9*C9*$P$5</f>
        <v>32768</v>
      </c>
      <c r="C40" s="15">
        <f>4*$P$5</f>
        <v>32</v>
      </c>
      <c r="D40" s="15">
        <f>1*$P$4</f>
        <v>12</v>
      </c>
      <c r="E40" s="15">
        <f t="shared" ref="E40:E49" si="16">($B$4+$D$4+$B$5)*$D$5*$R$4</f>
        <v>960</v>
      </c>
      <c r="F40" s="14">
        <f t="shared" ref="F40:F49" si="17">B9*C9*$R$4</f>
        <v>32768</v>
      </c>
      <c r="G40" s="33">
        <f>SUM(B40:F40)</f>
        <v>66540</v>
      </c>
    </row>
    <row r="41" spans="1:13" x14ac:dyDescent="0.25">
      <c r="A41" s="20" t="s">
        <v>1</v>
      </c>
      <c r="B41" s="14">
        <f t="shared" si="15"/>
        <v>16384</v>
      </c>
      <c r="C41" s="15">
        <f t="shared" ref="C41:C49" si="18">4*$P$5</f>
        <v>32</v>
      </c>
      <c r="D41" s="15">
        <f t="shared" ref="D41:D49" si="19">1*$P$4</f>
        <v>12</v>
      </c>
      <c r="E41" s="15">
        <f t="shared" si="16"/>
        <v>960</v>
      </c>
      <c r="F41" s="14">
        <f t="shared" si="17"/>
        <v>16384</v>
      </c>
      <c r="G41" s="33">
        <f t="shared" ref="G41:G49" si="20">SUM(B41:F41)</f>
        <v>33772</v>
      </c>
    </row>
    <row r="42" spans="1:13" x14ac:dyDescent="0.25">
      <c r="A42" s="20" t="s">
        <v>2</v>
      </c>
      <c r="B42" s="14">
        <f t="shared" si="15"/>
        <v>16384</v>
      </c>
      <c r="C42" s="15">
        <f t="shared" si="18"/>
        <v>32</v>
      </c>
      <c r="D42" s="15">
        <f t="shared" si="19"/>
        <v>12</v>
      </c>
      <c r="E42" s="15">
        <f t="shared" si="16"/>
        <v>960</v>
      </c>
      <c r="F42" s="14">
        <f t="shared" si="17"/>
        <v>16384</v>
      </c>
      <c r="G42" s="33">
        <f t="shared" si="20"/>
        <v>33772</v>
      </c>
    </row>
    <row r="43" spans="1:13" x14ac:dyDescent="0.25">
      <c r="A43" s="20" t="s">
        <v>3</v>
      </c>
      <c r="B43" s="14">
        <f t="shared" si="15"/>
        <v>8192</v>
      </c>
      <c r="C43" s="15">
        <f t="shared" si="18"/>
        <v>32</v>
      </c>
      <c r="D43" s="15">
        <f t="shared" si="19"/>
        <v>12</v>
      </c>
      <c r="E43" s="15">
        <f t="shared" si="16"/>
        <v>960</v>
      </c>
      <c r="F43" s="14">
        <f t="shared" si="17"/>
        <v>8192</v>
      </c>
      <c r="G43" s="33">
        <f t="shared" si="20"/>
        <v>17388</v>
      </c>
    </row>
    <row r="44" spans="1:13" x14ac:dyDescent="0.25">
      <c r="A44" s="20" t="s">
        <v>4</v>
      </c>
      <c r="B44" s="14">
        <f t="shared" si="15"/>
        <v>4096</v>
      </c>
      <c r="C44" s="15">
        <f t="shared" si="18"/>
        <v>32</v>
      </c>
      <c r="D44" s="15">
        <f t="shared" si="19"/>
        <v>12</v>
      </c>
      <c r="E44" s="15">
        <f t="shared" si="16"/>
        <v>960</v>
      </c>
      <c r="F44" s="14">
        <f t="shared" si="17"/>
        <v>4096</v>
      </c>
      <c r="G44" s="33">
        <f t="shared" si="20"/>
        <v>9196</v>
      </c>
    </row>
    <row r="45" spans="1:13" x14ac:dyDescent="0.25">
      <c r="A45" s="20" t="s">
        <v>5</v>
      </c>
      <c r="B45" s="14">
        <f t="shared" si="15"/>
        <v>4096</v>
      </c>
      <c r="C45" s="15">
        <f t="shared" si="18"/>
        <v>32</v>
      </c>
      <c r="D45" s="15">
        <f t="shared" si="19"/>
        <v>12</v>
      </c>
      <c r="E45" s="15">
        <f t="shared" si="16"/>
        <v>960</v>
      </c>
      <c r="F45" s="14">
        <f t="shared" si="17"/>
        <v>4096</v>
      </c>
      <c r="G45" s="33">
        <f t="shared" si="20"/>
        <v>9196</v>
      </c>
    </row>
    <row r="46" spans="1:13" x14ac:dyDescent="0.25">
      <c r="A46" s="20" t="s">
        <v>6</v>
      </c>
      <c r="B46" s="14">
        <f t="shared" si="15"/>
        <v>2048</v>
      </c>
      <c r="C46" s="15">
        <f t="shared" si="18"/>
        <v>32</v>
      </c>
      <c r="D46" s="15">
        <f t="shared" si="19"/>
        <v>12</v>
      </c>
      <c r="E46" s="15">
        <f t="shared" si="16"/>
        <v>960</v>
      </c>
      <c r="F46" s="14">
        <f t="shared" si="17"/>
        <v>2048</v>
      </c>
      <c r="G46" s="33">
        <f t="shared" si="20"/>
        <v>5100</v>
      </c>
    </row>
    <row r="47" spans="1:13" x14ac:dyDescent="0.25">
      <c r="A47" s="20" t="s">
        <v>7</v>
      </c>
      <c r="B47" s="14">
        <f t="shared" si="15"/>
        <v>1024</v>
      </c>
      <c r="C47" s="15">
        <f t="shared" si="18"/>
        <v>32</v>
      </c>
      <c r="D47" s="15">
        <f t="shared" si="19"/>
        <v>12</v>
      </c>
      <c r="E47" s="15">
        <f t="shared" si="16"/>
        <v>960</v>
      </c>
      <c r="F47" s="14">
        <f t="shared" si="17"/>
        <v>1024</v>
      </c>
      <c r="G47" s="33">
        <f t="shared" si="20"/>
        <v>3052</v>
      </c>
    </row>
    <row r="48" spans="1:13" x14ac:dyDescent="0.25">
      <c r="A48" s="20" t="s">
        <v>8</v>
      </c>
      <c r="B48" s="14">
        <f t="shared" si="15"/>
        <v>1024</v>
      </c>
      <c r="C48" s="15">
        <f t="shared" si="18"/>
        <v>32</v>
      </c>
      <c r="D48" s="15">
        <f t="shared" si="19"/>
        <v>12</v>
      </c>
      <c r="E48" s="15">
        <f t="shared" si="16"/>
        <v>960</v>
      </c>
      <c r="F48" s="14">
        <f t="shared" si="17"/>
        <v>1024</v>
      </c>
      <c r="G48" s="33">
        <f t="shared" si="20"/>
        <v>3052</v>
      </c>
    </row>
    <row r="49" spans="1:7" x14ac:dyDescent="0.25">
      <c r="A49" s="20" t="s">
        <v>9</v>
      </c>
      <c r="B49" s="14">
        <f t="shared" si="15"/>
        <v>512</v>
      </c>
      <c r="C49" s="15">
        <f t="shared" si="18"/>
        <v>32</v>
      </c>
      <c r="D49" s="15">
        <f t="shared" si="19"/>
        <v>12</v>
      </c>
      <c r="E49" s="15">
        <f t="shared" si="16"/>
        <v>960</v>
      </c>
      <c r="F49" s="14">
        <f t="shared" si="17"/>
        <v>512</v>
      </c>
      <c r="G49" s="33">
        <f t="shared" si="20"/>
        <v>2028</v>
      </c>
    </row>
    <row r="50" spans="1:7" x14ac:dyDescent="0.25">
      <c r="A50" s="20" t="s">
        <v>10</v>
      </c>
      <c r="B50" s="14" t="s">
        <v>31</v>
      </c>
      <c r="C50" s="14" t="s">
        <v>31</v>
      </c>
      <c r="D50" s="14" t="s">
        <v>31</v>
      </c>
      <c r="E50" s="14" t="s">
        <v>31</v>
      </c>
      <c r="F50" s="14" t="s">
        <v>31</v>
      </c>
      <c r="G50" s="33" t="s">
        <v>31</v>
      </c>
    </row>
    <row r="51" spans="1:7" x14ac:dyDescent="0.25">
      <c r="A51" s="20" t="s">
        <v>11</v>
      </c>
      <c r="B51" s="14" t="s">
        <v>31</v>
      </c>
      <c r="C51" s="14" t="s">
        <v>31</v>
      </c>
      <c r="D51" s="14" t="s">
        <v>31</v>
      </c>
      <c r="E51" s="14" t="s">
        <v>31</v>
      </c>
      <c r="F51" s="14" t="s">
        <v>31</v>
      </c>
      <c r="G51" s="33" t="s">
        <v>31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16" t="s">
        <v>13</v>
      </c>
    </row>
    <row r="55" spans="1:7" x14ac:dyDescent="0.25">
      <c r="A55" s="20" t="s">
        <v>0</v>
      </c>
      <c r="B55" s="15">
        <f t="shared" ref="B55:B64" si="21">B9*C9*$R$4</f>
        <v>32768</v>
      </c>
      <c r="C55" s="15">
        <f t="shared" ref="C55:C64" si="22">($B$4+$D$4+$B$5)*$D$5*$R$4*D9</f>
        <v>61440</v>
      </c>
      <c r="D55" s="15">
        <f t="shared" ref="D55:D64" si="23">B9*C9*$R$4</f>
        <v>32768</v>
      </c>
      <c r="E55" s="15">
        <f t="shared" ref="E55:E64" si="24">($I$4+$K$4+$I$5)*$K$5*$R$4*G9</f>
        <v>14336</v>
      </c>
      <c r="F55" s="15">
        <f t="shared" ref="F55:F64" si="25">E9*F9*$R$4</f>
        <v>8192</v>
      </c>
      <c r="G55" s="33">
        <f>SUM(B55:D55)+2*SUM(E55:F55)</f>
        <v>172032</v>
      </c>
    </row>
    <row r="56" spans="1:7" x14ac:dyDescent="0.25">
      <c r="A56" s="20" t="s">
        <v>1</v>
      </c>
      <c r="B56" s="15">
        <f t="shared" si="21"/>
        <v>16384</v>
      </c>
      <c r="C56" s="15">
        <f t="shared" si="22"/>
        <v>30720</v>
      </c>
      <c r="D56" s="15">
        <f t="shared" si="23"/>
        <v>16384</v>
      </c>
      <c r="E56" s="15">
        <f t="shared" si="24"/>
        <v>7168</v>
      </c>
      <c r="F56" s="15">
        <f t="shared" si="25"/>
        <v>4096</v>
      </c>
      <c r="G56" s="33">
        <f t="shared" ref="G56:G64" si="26">SUM(B56:D56)+2*SUM(E56:F56)</f>
        <v>86016</v>
      </c>
    </row>
    <row r="57" spans="1:7" x14ac:dyDescent="0.25">
      <c r="A57" s="20" t="s">
        <v>2</v>
      </c>
      <c r="B57" s="15">
        <f t="shared" si="21"/>
        <v>16384</v>
      </c>
      <c r="C57" s="15">
        <f t="shared" si="22"/>
        <v>30720</v>
      </c>
      <c r="D57" s="15">
        <f t="shared" si="23"/>
        <v>16384</v>
      </c>
      <c r="E57" s="15">
        <f t="shared" si="24"/>
        <v>7168</v>
      </c>
      <c r="F57" s="15">
        <f t="shared" si="25"/>
        <v>4096</v>
      </c>
      <c r="G57" s="33">
        <f t="shared" si="26"/>
        <v>86016</v>
      </c>
    </row>
    <row r="58" spans="1:7" x14ac:dyDescent="0.25">
      <c r="A58" s="20" t="s">
        <v>3</v>
      </c>
      <c r="B58" s="15">
        <f t="shared" si="21"/>
        <v>8192</v>
      </c>
      <c r="C58" s="15">
        <f t="shared" si="22"/>
        <v>15360</v>
      </c>
      <c r="D58" s="15">
        <f t="shared" si="23"/>
        <v>8192</v>
      </c>
      <c r="E58" s="15">
        <f t="shared" si="24"/>
        <v>3584</v>
      </c>
      <c r="F58" s="15">
        <f t="shared" si="25"/>
        <v>2048</v>
      </c>
      <c r="G58" s="33">
        <f t="shared" si="26"/>
        <v>43008</v>
      </c>
    </row>
    <row r="59" spans="1:7" x14ac:dyDescent="0.25">
      <c r="A59" s="20" t="s">
        <v>4</v>
      </c>
      <c r="B59" s="15">
        <f t="shared" si="21"/>
        <v>4096</v>
      </c>
      <c r="C59" s="15">
        <f t="shared" si="22"/>
        <v>7680</v>
      </c>
      <c r="D59" s="15">
        <f t="shared" si="23"/>
        <v>4096</v>
      </c>
      <c r="E59" s="15">
        <f t="shared" si="24"/>
        <v>1792</v>
      </c>
      <c r="F59" s="15">
        <f t="shared" si="25"/>
        <v>1024</v>
      </c>
      <c r="G59" s="33">
        <f t="shared" si="26"/>
        <v>21504</v>
      </c>
    </row>
    <row r="60" spans="1:7" x14ac:dyDescent="0.25">
      <c r="A60" s="20" t="s">
        <v>5</v>
      </c>
      <c r="B60" s="15">
        <f t="shared" si="21"/>
        <v>4096</v>
      </c>
      <c r="C60" s="15">
        <f t="shared" si="22"/>
        <v>7680</v>
      </c>
      <c r="D60" s="15">
        <f t="shared" si="23"/>
        <v>4096</v>
      </c>
      <c r="E60" s="15">
        <f t="shared" si="24"/>
        <v>1792</v>
      </c>
      <c r="F60" s="15">
        <f t="shared" si="25"/>
        <v>1024</v>
      </c>
      <c r="G60" s="33">
        <f t="shared" si="26"/>
        <v>21504</v>
      </c>
    </row>
    <row r="61" spans="1:7" x14ac:dyDescent="0.25">
      <c r="A61" s="20" t="s">
        <v>6</v>
      </c>
      <c r="B61" s="15">
        <f t="shared" si="21"/>
        <v>2048</v>
      </c>
      <c r="C61" s="15">
        <f t="shared" si="22"/>
        <v>3840</v>
      </c>
      <c r="D61" s="15">
        <f t="shared" si="23"/>
        <v>2048</v>
      </c>
      <c r="E61" s="15">
        <f t="shared" si="24"/>
        <v>896</v>
      </c>
      <c r="F61" s="15">
        <f t="shared" si="25"/>
        <v>512</v>
      </c>
      <c r="G61" s="33">
        <f t="shared" si="26"/>
        <v>10752</v>
      </c>
    </row>
    <row r="62" spans="1:7" x14ac:dyDescent="0.25">
      <c r="A62" s="20" t="s">
        <v>7</v>
      </c>
      <c r="B62" s="15">
        <f t="shared" si="21"/>
        <v>1024</v>
      </c>
      <c r="C62" s="15">
        <f t="shared" si="22"/>
        <v>1920</v>
      </c>
      <c r="D62" s="15">
        <f t="shared" si="23"/>
        <v>1024</v>
      </c>
      <c r="E62" s="15">
        <f t="shared" si="24"/>
        <v>448</v>
      </c>
      <c r="F62" s="15">
        <f t="shared" si="25"/>
        <v>256</v>
      </c>
      <c r="G62" s="33">
        <f t="shared" si="26"/>
        <v>5376</v>
      </c>
    </row>
    <row r="63" spans="1:7" x14ac:dyDescent="0.25">
      <c r="A63" s="20" t="s">
        <v>8</v>
      </c>
      <c r="B63" s="15">
        <f t="shared" si="21"/>
        <v>1024</v>
      </c>
      <c r="C63" s="15">
        <f t="shared" si="22"/>
        <v>1920</v>
      </c>
      <c r="D63" s="15">
        <f t="shared" si="23"/>
        <v>1024</v>
      </c>
      <c r="E63" s="15">
        <f t="shared" si="24"/>
        <v>448</v>
      </c>
      <c r="F63" s="15">
        <f t="shared" si="25"/>
        <v>256</v>
      </c>
      <c r="G63" s="33">
        <f t="shared" si="26"/>
        <v>5376</v>
      </c>
    </row>
    <row r="64" spans="1:7" x14ac:dyDescent="0.25">
      <c r="A64" s="20" t="s">
        <v>9</v>
      </c>
      <c r="B64" s="15">
        <f t="shared" si="21"/>
        <v>512</v>
      </c>
      <c r="C64" s="15">
        <f t="shared" si="22"/>
        <v>960</v>
      </c>
      <c r="D64" s="15">
        <f t="shared" si="23"/>
        <v>512</v>
      </c>
      <c r="E64" s="15">
        <f t="shared" si="24"/>
        <v>224</v>
      </c>
      <c r="F64" s="15">
        <f t="shared" si="25"/>
        <v>128</v>
      </c>
      <c r="G64" s="33">
        <f t="shared" si="26"/>
        <v>2688</v>
      </c>
    </row>
    <row r="65" spans="1:7" x14ac:dyDescent="0.25">
      <c r="A65" s="20" t="s">
        <v>10</v>
      </c>
      <c r="B65" s="14" t="s">
        <v>31</v>
      </c>
      <c r="C65" s="14" t="s">
        <v>31</v>
      </c>
      <c r="D65" s="14" t="s">
        <v>31</v>
      </c>
      <c r="E65" s="14" t="s">
        <v>31</v>
      </c>
      <c r="F65" s="14" t="s">
        <v>31</v>
      </c>
      <c r="G65" s="33" t="s">
        <v>31</v>
      </c>
    </row>
    <row r="66" spans="1:7" x14ac:dyDescent="0.25">
      <c r="A66" s="20" t="s">
        <v>11</v>
      </c>
      <c r="B66" s="14" t="s">
        <v>31</v>
      </c>
      <c r="C66" s="14" t="s">
        <v>31</v>
      </c>
      <c r="D66" s="14" t="s">
        <v>31</v>
      </c>
      <c r="E66" s="14" t="s">
        <v>31</v>
      </c>
      <c r="F66" s="14" t="s">
        <v>31</v>
      </c>
      <c r="G66" s="33" t="s">
        <v>31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64</v>
      </c>
      <c r="D70" s="80">
        <f>I25</f>
        <v>64</v>
      </c>
      <c r="E70" s="33">
        <f>SUM(B70:C70)+2*SUM(D70)</f>
        <v>193</v>
      </c>
    </row>
    <row r="71" spans="1:7" x14ac:dyDescent="0.25">
      <c r="A71" s="20" t="s">
        <v>1</v>
      </c>
      <c r="B71" s="80">
        <f t="shared" ref="B71:B81" si="27">B26</f>
        <v>1</v>
      </c>
      <c r="C71" s="80">
        <f t="shared" ref="C71:C81" si="28">F26</f>
        <v>32</v>
      </c>
      <c r="D71" s="80">
        <f t="shared" ref="D71:D81" si="29">I26</f>
        <v>32</v>
      </c>
      <c r="E71" s="33">
        <f t="shared" ref="E71:E79" si="30">SUM(B71:C71)+2*SUM(D71)</f>
        <v>97</v>
      </c>
    </row>
    <row r="72" spans="1:7" x14ac:dyDescent="0.25">
      <c r="A72" s="20" t="s">
        <v>2</v>
      </c>
      <c r="B72" s="80">
        <f t="shared" si="27"/>
        <v>1</v>
      </c>
      <c r="C72" s="80">
        <f t="shared" si="28"/>
        <v>32</v>
      </c>
      <c r="D72" s="80">
        <f t="shared" si="29"/>
        <v>32</v>
      </c>
      <c r="E72" s="33">
        <f t="shared" si="30"/>
        <v>97</v>
      </c>
    </row>
    <row r="73" spans="1:7" x14ac:dyDescent="0.25">
      <c r="A73" s="20" t="s">
        <v>3</v>
      </c>
      <c r="B73" s="80">
        <f t="shared" si="27"/>
        <v>1</v>
      </c>
      <c r="C73" s="80">
        <f t="shared" si="28"/>
        <v>16</v>
      </c>
      <c r="D73" s="80">
        <f t="shared" si="29"/>
        <v>16</v>
      </c>
      <c r="E73" s="33">
        <f t="shared" si="30"/>
        <v>49</v>
      </c>
    </row>
    <row r="74" spans="1:7" x14ac:dyDescent="0.25">
      <c r="A74" s="20" t="s">
        <v>4</v>
      </c>
      <c r="B74" s="80">
        <f t="shared" si="27"/>
        <v>1</v>
      </c>
      <c r="C74" s="80">
        <f t="shared" si="28"/>
        <v>8</v>
      </c>
      <c r="D74" s="80">
        <f t="shared" si="29"/>
        <v>8</v>
      </c>
      <c r="E74" s="33">
        <f t="shared" si="30"/>
        <v>25</v>
      </c>
    </row>
    <row r="75" spans="1:7" x14ac:dyDescent="0.25">
      <c r="A75" s="20" t="s">
        <v>5</v>
      </c>
      <c r="B75" s="80">
        <f t="shared" si="27"/>
        <v>1</v>
      </c>
      <c r="C75" s="80">
        <f t="shared" si="28"/>
        <v>8</v>
      </c>
      <c r="D75" s="80">
        <f t="shared" si="29"/>
        <v>8</v>
      </c>
      <c r="E75" s="33">
        <f t="shared" si="30"/>
        <v>25</v>
      </c>
    </row>
    <row r="76" spans="1:7" x14ac:dyDescent="0.25">
      <c r="A76" s="20" t="s">
        <v>6</v>
      </c>
      <c r="B76" s="80">
        <f t="shared" si="27"/>
        <v>1</v>
      </c>
      <c r="C76" s="80">
        <f t="shared" si="28"/>
        <v>4</v>
      </c>
      <c r="D76" s="80">
        <f t="shared" si="29"/>
        <v>4</v>
      </c>
      <c r="E76" s="33">
        <f t="shared" si="30"/>
        <v>13</v>
      </c>
    </row>
    <row r="77" spans="1:7" x14ac:dyDescent="0.25">
      <c r="A77" s="20" t="s">
        <v>7</v>
      </c>
      <c r="B77" s="80">
        <f t="shared" si="27"/>
        <v>1</v>
      </c>
      <c r="C77" s="80">
        <f t="shared" si="28"/>
        <v>2</v>
      </c>
      <c r="D77" s="80">
        <f t="shared" si="29"/>
        <v>2</v>
      </c>
      <c r="E77" s="33">
        <f t="shared" si="30"/>
        <v>7</v>
      </c>
    </row>
    <row r="78" spans="1:7" x14ac:dyDescent="0.25">
      <c r="A78" s="20" t="s">
        <v>8</v>
      </c>
      <c r="B78" s="80">
        <f t="shared" si="27"/>
        <v>1</v>
      </c>
      <c r="C78" s="80">
        <f t="shared" si="28"/>
        <v>2</v>
      </c>
      <c r="D78" s="80">
        <f t="shared" si="29"/>
        <v>2</v>
      </c>
      <c r="E78" s="33">
        <f t="shared" si="30"/>
        <v>7</v>
      </c>
    </row>
    <row r="79" spans="1:7" x14ac:dyDescent="0.25">
      <c r="A79" s="20" t="s">
        <v>9</v>
      </c>
      <c r="B79" s="80">
        <f t="shared" si="27"/>
        <v>1</v>
      </c>
      <c r="C79" s="80">
        <f t="shared" si="28"/>
        <v>1</v>
      </c>
      <c r="D79" s="80">
        <f t="shared" si="29"/>
        <v>1</v>
      </c>
      <c r="E79" s="33">
        <f t="shared" si="30"/>
        <v>4</v>
      </c>
    </row>
    <row r="80" spans="1:7" x14ac:dyDescent="0.25">
      <c r="A80" s="20" t="s">
        <v>10</v>
      </c>
      <c r="B80" s="80" t="str">
        <f t="shared" si="27"/>
        <v>N/A</v>
      </c>
      <c r="C80" s="80" t="str">
        <f t="shared" si="28"/>
        <v>N/A</v>
      </c>
      <c r="D80" s="80" t="str">
        <f t="shared" si="29"/>
        <v>N/A</v>
      </c>
      <c r="E80" s="33" t="s">
        <v>170</v>
      </c>
    </row>
    <row r="81" spans="1:5" x14ac:dyDescent="0.25">
      <c r="A81" s="20" t="s">
        <v>11</v>
      </c>
      <c r="B81" s="80" t="str">
        <f t="shared" si="27"/>
        <v>N/A</v>
      </c>
      <c r="C81" s="80" t="str">
        <f t="shared" si="28"/>
        <v>N/A</v>
      </c>
      <c r="D81" s="80" t="str">
        <f t="shared" si="29"/>
        <v>N/A</v>
      </c>
      <c r="E81" s="33" t="s">
        <v>170</v>
      </c>
    </row>
  </sheetData>
  <mergeCells count="11">
    <mergeCell ref="B68:C68"/>
    <mergeCell ref="O3:R3"/>
    <mergeCell ref="H3:M3"/>
    <mergeCell ref="A3:F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1"/>
  <sheetViews>
    <sheetView topLeftCell="A37" zoomScale="70" zoomScaleNormal="70" workbookViewId="0">
      <selection activeCell="A68" sqref="A68"/>
    </sheetView>
  </sheetViews>
  <sheetFormatPr defaultRowHeight="15" x14ac:dyDescent="0.25"/>
  <cols>
    <col min="1" max="1" width="17.125" style="3" customWidth="1"/>
    <col min="2" max="7" width="9" style="3"/>
    <col min="8" max="8" width="12.625" style="3" bestFit="1" customWidth="1"/>
    <col min="9" max="16384" width="9" style="3"/>
  </cols>
  <sheetData>
    <row r="1" spans="1:18" ht="15.75" x14ac:dyDescent="0.25">
      <c r="A1" s="34" t="s">
        <v>32</v>
      </c>
      <c r="B1" s="35" t="s">
        <v>33</v>
      </c>
      <c r="C1" s="2"/>
      <c r="D1" s="2"/>
      <c r="E1" s="2"/>
      <c r="F1" s="2"/>
      <c r="G1" s="2"/>
      <c r="H1" s="2"/>
      <c r="I1" s="2"/>
      <c r="J1" s="2"/>
      <c r="K1" s="2"/>
    </row>
    <row r="2" spans="1:18" s="23" customFormat="1" x14ac:dyDescent="0.25">
      <c r="A2" s="9"/>
      <c r="B2" s="1"/>
      <c r="C2" s="22"/>
      <c r="D2" s="22"/>
      <c r="E2" s="22"/>
      <c r="F2" s="22"/>
      <c r="G2" s="22"/>
      <c r="H2" s="22"/>
      <c r="I2" s="22"/>
      <c r="J2" s="22"/>
      <c r="K2" s="22"/>
    </row>
    <row r="3" spans="1:18" ht="45" customHeight="1" x14ac:dyDescent="0.25">
      <c r="A3" s="92" t="s">
        <v>86</v>
      </c>
      <c r="B3" s="93"/>
      <c r="C3" s="93"/>
      <c r="D3" s="93"/>
      <c r="E3" s="93"/>
      <c r="F3" s="94"/>
      <c r="H3" s="92" t="s">
        <v>87</v>
      </c>
      <c r="I3" s="93"/>
      <c r="J3" s="93"/>
      <c r="K3" s="93"/>
      <c r="L3" s="93"/>
      <c r="M3" s="94"/>
      <c r="N3" s="2"/>
      <c r="O3" s="91" t="s">
        <v>148</v>
      </c>
      <c r="P3" s="91"/>
      <c r="Q3" s="91"/>
      <c r="R3" s="91"/>
    </row>
    <row r="4" spans="1:18" ht="39.950000000000003" customHeight="1" x14ac:dyDescent="0.25">
      <c r="A4" s="4" t="s">
        <v>34</v>
      </c>
      <c r="B4" s="4">
        <v>3</v>
      </c>
      <c r="C4" s="4" t="s">
        <v>60</v>
      </c>
      <c r="D4" s="4">
        <v>8</v>
      </c>
      <c r="E4" s="4" t="s">
        <v>90</v>
      </c>
      <c r="F4" s="4">
        <v>7</v>
      </c>
      <c r="G4" s="8"/>
      <c r="H4" s="5" t="s">
        <v>34</v>
      </c>
      <c r="I4" s="5">
        <v>1</v>
      </c>
      <c r="J4" s="5" t="s">
        <v>60</v>
      </c>
      <c r="K4" s="44">
        <f>$D$4/$R$5</f>
        <v>4</v>
      </c>
      <c r="L4" s="5" t="s">
        <v>90</v>
      </c>
      <c r="M4" s="5">
        <v>3</v>
      </c>
      <c r="N4" s="8"/>
      <c r="O4" s="5" t="s">
        <v>35</v>
      </c>
      <c r="P4" s="5">
        <v>12</v>
      </c>
      <c r="Q4" s="5" t="s">
        <v>36</v>
      </c>
      <c r="R4" s="5">
        <v>8</v>
      </c>
    </row>
    <row r="5" spans="1:18" ht="39.950000000000003" customHeight="1" x14ac:dyDescent="0.25">
      <c r="A5" s="4" t="s">
        <v>37</v>
      </c>
      <c r="B5" s="4">
        <v>4</v>
      </c>
      <c r="C5" s="4" t="s">
        <v>61</v>
      </c>
      <c r="D5" s="4">
        <v>4</v>
      </c>
      <c r="E5" s="4" t="s">
        <v>91</v>
      </c>
      <c r="F5" s="4">
        <v>6</v>
      </c>
      <c r="G5" s="8"/>
      <c r="H5" s="5" t="s">
        <v>37</v>
      </c>
      <c r="I5" s="5">
        <v>2</v>
      </c>
      <c r="J5" s="5" t="s">
        <v>61</v>
      </c>
      <c r="K5" s="44">
        <f>$D$5/$R$5</f>
        <v>2</v>
      </c>
      <c r="L5" s="5" t="s">
        <v>91</v>
      </c>
      <c r="M5" s="5">
        <v>4</v>
      </c>
      <c r="N5" s="8"/>
      <c r="O5" s="5" t="s">
        <v>38</v>
      </c>
      <c r="P5" s="5">
        <v>8</v>
      </c>
      <c r="Q5" s="5" t="s">
        <v>88</v>
      </c>
      <c r="R5" s="5">
        <v>2</v>
      </c>
    </row>
    <row r="6" spans="1:18" x14ac:dyDescent="0.25">
      <c r="A6" s="24"/>
      <c r="B6" s="24"/>
      <c r="C6" s="25"/>
      <c r="D6" s="25"/>
      <c r="E6" s="25"/>
      <c r="F6" s="26"/>
      <c r="H6" s="27"/>
      <c r="I6" s="27"/>
      <c r="J6" s="28"/>
      <c r="K6" s="28"/>
      <c r="L6" s="28"/>
      <c r="M6" s="29"/>
      <c r="O6" s="30"/>
      <c r="P6" s="27"/>
      <c r="Q6" s="27"/>
      <c r="R6" s="27"/>
    </row>
    <row r="7" spans="1:18" ht="15.75" x14ac:dyDescent="0.25">
      <c r="A7" s="12"/>
      <c r="B7" s="90" t="s">
        <v>79</v>
      </c>
      <c r="C7" s="90"/>
      <c r="D7" s="90"/>
      <c r="E7" s="90" t="s">
        <v>80</v>
      </c>
      <c r="F7" s="90"/>
      <c r="G7" s="90"/>
    </row>
    <row r="8" spans="1:18" ht="45" x14ac:dyDescent="0.25">
      <c r="A8" s="18" t="s">
        <v>28</v>
      </c>
      <c r="B8" s="18" t="s">
        <v>29</v>
      </c>
      <c r="C8" s="18" t="s">
        <v>30</v>
      </c>
      <c r="D8" s="19" t="s">
        <v>82</v>
      </c>
      <c r="E8" s="18" t="s">
        <v>29</v>
      </c>
      <c r="F8" s="18" t="s">
        <v>30</v>
      </c>
      <c r="G8" s="19" t="s">
        <v>82</v>
      </c>
    </row>
    <row r="9" spans="1:18" x14ac:dyDescent="0.25">
      <c r="A9" s="20" t="s">
        <v>0</v>
      </c>
      <c r="B9" s="14">
        <v>64</v>
      </c>
      <c r="C9" s="14">
        <v>64</v>
      </c>
      <c r="D9" s="14">
        <f t="shared" ref="D9:D19" si="0">(B9/$D$4)*(C9/$D$5)</f>
        <v>128</v>
      </c>
      <c r="E9" s="14">
        <f t="shared" ref="E9:E20" si="1">B9/$R$5</f>
        <v>32</v>
      </c>
      <c r="F9" s="14">
        <f t="shared" ref="F9:F20" si="2">C9/$R$5</f>
        <v>32</v>
      </c>
      <c r="G9" s="14">
        <f t="shared" ref="G9:G19" si="3">(E9/$K$4)*(F9/$K$5)</f>
        <v>128</v>
      </c>
    </row>
    <row r="10" spans="1:18" x14ac:dyDescent="0.25">
      <c r="A10" s="20" t="s">
        <v>1</v>
      </c>
      <c r="B10" s="14">
        <v>64</v>
      </c>
      <c r="C10" s="14">
        <v>32</v>
      </c>
      <c r="D10" s="14">
        <f t="shared" si="0"/>
        <v>64</v>
      </c>
      <c r="E10" s="14">
        <f t="shared" si="1"/>
        <v>32</v>
      </c>
      <c r="F10" s="14">
        <f t="shared" si="2"/>
        <v>16</v>
      </c>
      <c r="G10" s="14">
        <f t="shared" si="3"/>
        <v>64</v>
      </c>
    </row>
    <row r="11" spans="1:18" x14ac:dyDescent="0.25">
      <c r="A11" s="20" t="s">
        <v>2</v>
      </c>
      <c r="B11" s="14">
        <v>32</v>
      </c>
      <c r="C11" s="14">
        <v>64</v>
      </c>
      <c r="D11" s="14">
        <f t="shared" si="0"/>
        <v>64</v>
      </c>
      <c r="E11" s="14">
        <f t="shared" si="1"/>
        <v>16</v>
      </c>
      <c r="F11" s="14">
        <f t="shared" si="2"/>
        <v>32</v>
      </c>
      <c r="G11" s="14">
        <f t="shared" si="3"/>
        <v>64</v>
      </c>
    </row>
    <row r="12" spans="1:18" x14ac:dyDescent="0.25">
      <c r="A12" s="20" t="s">
        <v>3</v>
      </c>
      <c r="B12" s="14">
        <v>32</v>
      </c>
      <c r="C12" s="14">
        <v>32</v>
      </c>
      <c r="D12" s="14">
        <f t="shared" si="0"/>
        <v>32</v>
      </c>
      <c r="E12" s="14">
        <f t="shared" si="1"/>
        <v>16</v>
      </c>
      <c r="F12" s="14">
        <f t="shared" si="2"/>
        <v>16</v>
      </c>
      <c r="G12" s="14">
        <f t="shared" si="3"/>
        <v>32</v>
      </c>
    </row>
    <row r="13" spans="1:18" x14ac:dyDescent="0.25">
      <c r="A13" s="20" t="s">
        <v>4</v>
      </c>
      <c r="B13" s="14">
        <v>32</v>
      </c>
      <c r="C13" s="14">
        <v>16</v>
      </c>
      <c r="D13" s="14">
        <f t="shared" si="0"/>
        <v>16</v>
      </c>
      <c r="E13" s="14">
        <f t="shared" si="1"/>
        <v>16</v>
      </c>
      <c r="F13" s="14">
        <f t="shared" si="2"/>
        <v>8</v>
      </c>
      <c r="G13" s="14">
        <f t="shared" si="3"/>
        <v>16</v>
      </c>
    </row>
    <row r="14" spans="1:18" x14ac:dyDescent="0.25">
      <c r="A14" s="20" t="s">
        <v>5</v>
      </c>
      <c r="B14" s="14">
        <v>16</v>
      </c>
      <c r="C14" s="14">
        <v>32</v>
      </c>
      <c r="D14" s="14">
        <f t="shared" si="0"/>
        <v>16</v>
      </c>
      <c r="E14" s="14">
        <f t="shared" si="1"/>
        <v>8</v>
      </c>
      <c r="F14" s="14">
        <f t="shared" si="2"/>
        <v>16</v>
      </c>
      <c r="G14" s="14">
        <f t="shared" si="3"/>
        <v>16</v>
      </c>
    </row>
    <row r="15" spans="1:18" x14ac:dyDescent="0.25">
      <c r="A15" s="20" t="s">
        <v>6</v>
      </c>
      <c r="B15" s="14">
        <v>16</v>
      </c>
      <c r="C15" s="14">
        <v>16</v>
      </c>
      <c r="D15" s="14">
        <f t="shared" si="0"/>
        <v>8</v>
      </c>
      <c r="E15" s="14">
        <f t="shared" si="1"/>
        <v>8</v>
      </c>
      <c r="F15" s="14">
        <f t="shared" si="2"/>
        <v>8</v>
      </c>
      <c r="G15" s="14">
        <f t="shared" si="3"/>
        <v>8</v>
      </c>
    </row>
    <row r="16" spans="1:18" x14ac:dyDescent="0.25">
      <c r="A16" s="20" t="s">
        <v>7</v>
      </c>
      <c r="B16" s="14">
        <v>16</v>
      </c>
      <c r="C16" s="14">
        <v>8</v>
      </c>
      <c r="D16" s="14">
        <f t="shared" si="0"/>
        <v>4</v>
      </c>
      <c r="E16" s="14">
        <f t="shared" si="1"/>
        <v>8</v>
      </c>
      <c r="F16" s="14">
        <f t="shared" si="2"/>
        <v>4</v>
      </c>
      <c r="G16" s="14">
        <f t="shared" si="3"/>
        <v>4</v>
      </c>
    </row>
    <row r="17" spans="1:13" x14ac:dyDescent="0.25">
      <c r="A17" s="20" t="s">
        <v>8</v>
      </c>
      <c r="B17" s="14">
        <v>8</v>
      </c>
      <c r="C17" s="14">
        <v>16</v>
      </c>
      <c r="D17" s="14">
        <f t="shared" si="0"/>
        <v>4</v>
      </c>
      <c r="E17" s="14">
        <f t="shared" si="1"/>
        <v>4</v>
      </c>
      <c r="F17" s="14">
        <f t="shared" si="2"/>
        <v>8</v>
      </c>
      <c r="G17" s="14">
        <f t="shared" si="3"/>
        <v>4</v>
      </c>
    </row>
    <row r="18" spans="1:13" x14ac:dyDescent="0.25">
      <c r="A18" s="20" t="s">
        <v>9</v>
      </c>
      <c r="B18" s="14">
        <v>8</v>
      </c>
      <c r="C18" s="14">
        <v>8</v>
      </c>
      <c r="D18" s="14">
        <f t="shared" si="0"/>
        <v>2</v>
      </c>
      <c r="E18" s="14">
        <f t="shared" si="1"/>
        <v>4</v>
      </c>
      <c r="F18" s="14">
        <f t="shared" si="2"/>
        <v>4</v>
      </c>
      <c r="G18" s="14">
        <f t="shared" si="3"/>
        <v>2</v>
      </c>
    </row>
    <row r="19" spans="1:13" x14ac:dyDescent="0.25">
      <c r="A19" s="20" t="s">
        <v>10</v>
      </c>
      <c r="B19" s="14">
        <v>8</v>
      </c>
      <c r="C19" s="14">
        <v>4</v>
      </c>
      <c r="D19" s="14">
        <f t="shared" si="0"/>
        <v>1</v>
      </c>
      <c r="E19" s="14">
        <f t="shared" si="1"/>
        <v>4</v>
      </c>
      <c r="F19" s="14">
        <f t="shared" si="2"/>
        <v>2</v>
      </c>
      <c r="G19" s="14">
        <f t="shared" si="3"/>
        <v>1</v>
      </c>
    </row>
    <row r="20" spans="1:13" x14ac:dyDescent="0.25">
      <c r="A20" s="20" t="s">
        <v>11</v>
      </c>
      <c r="B20" s="14">
        <v>4</v>
      </c>
      <c r="C20" s="14">
        <v>8</v>
      </c>
      <c r="D20" s="14" t="s">
        <v>31</v>
      </c>
      <c r="E20" s="14">
        <f t="shared" si="1"/>
        <v>2</v>
      </c>
      <c r="F20" s="14">
        <f t="shared" si="2"/>
        <v>4</v>
      </c>
      <c r="G20" s="14" t="s">
        <v>31</v>
      </c>
    </row>
    <row r="21" spans="1:13" x14ac:dyDescent="0.25">
      <c r="A21" s="21"/>
      <c r="B21" s="17"/>
      <c r="C21" s="17"/>
      <c r="D21" s="17"/>
      <c r="E21" s="17"/>
      <c r="F21" s="17"/>
      <c r="G21" s="17"/>
    </row>
    <row r="22" spans="1:13" ht="15.75" x14ac:dyDescent="0.25">
      <c r="A22" s="11" t="s">
        <v>57</v>
      </c>
      <c r="B22" s="90" t="s">
        <v>93</v>
      </c>
      <c r="C22" s="90"/>
      <c r="D22" s="90"/>
      <c r="E22" s="90"/>
      <c r="F22" s="90"/>
      <c r="G22" s="90"/>
      <c r="H22" s="90"/>
      <c r="I22" s="90" t="s">
        <v>80</v>
      </c>
      <c r="J22" s="90"/>
      <c r="K22" s="90"/>
      <c r="L22" s="12"/>
      <c r="M22" s="12"/>
    </row>
    <row r="23" spans="1:13" x14ac:dyDescent="0.25">
      <c r="B23" s="13" t="s">
        <v>17</v>
      </c>
      <c r="C23" s="13" t="s">
        <v>12</v>
      </c>
      <c r="D23" s="13" t="s">
        <v>18</v>
      </c>
      <c r="E23" s="13"/>
      <c r="F23" s="13" t="s">
        <v>19</v>
      </c>
      <c r="G23" s="13" t="s">
        <v>43</v>
      </c>
      <c r="H23" s="13"/>
      <c r="I23" s="13" t="s">
        <v>19</v>
      </c>
      <c r="J23" s="13" t="s">
        <v>43</v>
      </c>
      <c r="K23" s="13"/>
      <c r="L23" s="16" t="s">
        <v>13</v>
      </c>
      <c r="M23" s="13"/>
    </row>
    <row r="24" spans="1:13" x14ac:dyDescent="0.25">
      <c r="A24" s="32" t="s">
        <v>28</v>
      </c>
      <c r="B24" s="43" t="s">
        <v>39</v>
      </c>
      <c r="C24" s="43" t="s">
        <v>40</v>
      </c>
      <c r="D24" s="43" t="s">
        <v>41</v>
      </c>
      <c r="E24" s="43" t="s">
        <v>40</v>
      </c>
      <c r="F24" s="43" t="s">
        <v>39</v>
      </c>
      <c r="G24" s="43" t="s">
        <v>44</v>
      </c>
      <c r="H24" s="43" t="s">
        <v>45</v>
      </c>
      <c r="I24" s="43" t="s">
        <v>39</v>
      </c>
      <c r="J24" s="43" t="s">
        <v>44</v>
      </c>
      <c r="K24" s="43" t="s">
        <v>45</v>
      </c>
      <c r="L24" s="72" t="s">
        <v>165</v>
      </c>
      <c r="M24" s="16" t="s">
        <v>45</v>
      </c>
    </row>
    <row r="25" spans="1:13" x14ac:dyDescent="0.25">
      <c r="A25" s="20" t="s">
        <v>0</v>
      </c>
      <c r="B25" s="14">
        <v>1</v>
      </c>
      <c r="C25" s="15">
        <f t="shared" ref="C25:C34" si="4">12*D9/2</f>
        <v>768</v>
      </c>
      <c r="D25" s="15">
        <f t="shared" ref="D25:D34" si="5">2*D9/2</f>
        <v>128</v>
      </c>
      <c r="E25" s="15">
        <f t="shared" ref="E25:E34" si="6">2*D9/2</f>
        <v>128</v>
      </c>
      <c r="F25" s="15">
        <f t="shared" ref="F25:F35" si="7">1*D9</f>
        <v>128</v>
      </c>
      <c r="G25" s="14">
        <f t="shared" ref="G25:G35" si="8">$F$4*$D$4*$D$5*D9</f>
        <v>28672</v>
      </c>
      <c r="H25" s="14">
        <f t="shared" ref="H25:H35" si="9">$F$5*$D$4*$D$5*D9</f>
        <v>24576</v>
      </c>
      <c r="I25" s="15">
        <f t="shared" ref="I25:I35" si="10">1*G9</f>
        <v>128</v>
      </c>
      <c r="J25" s="14">
        <f t="shared" ref="J25:J35" si="11">$M$4*$K$4*$K$5*G9</f>
        <v>3072</v>
      </c>
      <c r="K25" s="14">
        <f t="shared" ref="K25:K35" si="12">$M$5*$K$4*$K$5*G9</f>
        <v>4096</v>
      </c>
      <c r="L25" s="33">
        <f>SUM(B25:G25)+2*SUM(I25:J25)</f>
        <v>36225</v>
      </c>
      <c r="M25" s="33">
        <f>SUM(H25,K25*2)</f>
        <v>32768</v>
      </c>
    </row>
    <row r="26" spans="1:13" x14ac:dyDescent="0.25">
      <c r="A26" s="20" t="s">
        <v>1</v>
      </c>
      <c r="B26" s="14">
        <v>1</v>
      </c>
      <c r="C26" s="15">
        <f t="shared" si="4"/>
        <v>384</v>
      </c>
      <c r="D26" s="15">
        <f t="shared" si="5"/>
        <v>64</v>
      </c>
      <c r="E26" s="15">
        <f t="shared" si="6"/>
        <v>64</v>
      </c>
      <c r="F26" s="15">
        <f t="shared" si="7"/>
        <v>64</v>
      </c>
      <c r="G26" s="14">
        <f t="shared" si="8"/>
        <v>14336</v>
      </c>
      <c r="H26" s="14">
        <f t="shared" si="9"/>
        <v>12288</v>
      </c>
      <c r="I26" s="15">
        <f t="shared" si="10"/>
        <v>64</v>
      </c>
      <c r="J26" s="14">
        <f t="shared" si="11"/>
        <v>1536</v>
      </c>
      <c r="K26" s="14">
        <f t="shared" si="12"/>
        <v>2048</v>
      </c>
      <c r="L26" s="33">
        <f t="shared" ref="L26:L35" si="13">SUM(B26:G26)+2*SUM(I26:J26)</f>
        <v>18113</v>
      </c>
      <c r="M26" s="33">
        <f t="shared" ref="M26:M35" si="14">SUM(H26,K26*2)</f>
        <v>16384</v>
      </c>
    </row>
    <row r="27" spans="1:13" x14ac:dyDescent="0.25">
      <c r="A27" s="20" t="s">
        <v>2</v>
      </c>
      <c r="B27" s="14">
        <v>1</v>
      </c>
      <c r="C27" s="15">
        <f t="shared" si="4"/>
        <v>384</v>
      </c>
      <c r="D27" s="15">
        <f t="shared" si="5"/>
        <v>64</v>
      </c>
      <c r="E27" s="15">
        <f t="shared" si="6"/>
        <v>64</v>
      </c>
      <c r="F27" s="15">
        <f t="shared" si="7"/>
        <v>64</v>
      </c>
      <c r="G27" s="14">
        <f t="shared" si="8"/>
        <v>14336</v>
      </c>
      <c r="H27" s="14">
        <f t="shared" si="9"/>
        <v>12288</v>
      </c>
      <c r="I27" s="15">
        <f t="shared" si="10"/>
        <v>64</v>
      </c>
      <c r="J27" s="14">
        <f t="shared" si="11"/>
        <v>1536</v>
      </c>
      <c r="K27" s="14">
        <f t="shared" si="12"/>
        <v>2048</v>
      </c>
      <c r="L27" s="33">
        <f t="shared" si="13"/>
        <v>18113</v>
      </c>
      <c r="M27" s="33">
        <f t="shared" si="14"/>
        <v>16384</v>
      </c>
    </row>
    <row r="28" spans="1:13" x14ac:dyDescent="0.25">
      <c r="A28" s="20" t="s">
        <v>3</v>
      </c>
      <c r="B28" s="14">
        <v>1</v>
      </c>
      <c r="C28" s="15">
        <f t="shared" si="4"/>
        <v>192</v>
      </c>
      <c r="D28" s="15">
        <f t="shared" si="5"/>
        <v>32</v>
      </c>
      <c r="E28" s="15">
        <f t="shared" si="6"/>
        <v>32</v>
      </c>
      <c r="F28" s="15">
        <f t="shared" si="7"/>
        <v>32</v>
      </c>
      <c r="G28" s="14">
        <f t="shared" si="8"/>
        <v>7168</v>
      </c>
      <c r="H28" s="14">
        <f t="shared" si="9"/>
        <v>6144</v>
      </c>
      <c r="I28" s="15">
        <f t="shared" si="10"/>
        <v>32</v>
      </c>
      <c r="J28" s="14">
        <f t="shared" si="11"/>
        <v>768</v>
      </c>
      <c r="K28" s="14">
        <f t="shared" si="12"/>
        <v>1024</v>
      </c>
      <c r="L28" s="33">
        <f t="shared" si="13"/>
        <v>9057</v>
      </c>
      <c r="M28" s="33">
        <f t="shared" si="14"/>
        <v>8192</v>
      </c>
    </row>
    <row r="29" spans="1:13" x14ac:dyDescent="0.25">
      <c r="A29" s="20" t="s">
        <v>4</v>
      </c>
      <c r="B29" s="14">
        <v>1</v>
      </c>
      <c r="C29" s="15">
        <f t="shared" si="4"/>
        <v>96</v>
      </c>
      <c r="D29" s="15">
        <f t="shared" si="5"/>
        <v>16</v>
      </c>
      <c r="E29" s="15">
        <f t="shared" si="6"/>
        <v>16</v>
      </c>
      <c r="F29" s="15">
        <f t="shared" si="7"/>
        <v>16</v>
      </c>
      <c r="G29" s="14">
        <f t="shared" si="8"/>
        <v>3584</v>
      </c>
      <c r="H29" s="14">
        <f t="shared" si="9"/>
        <v>3072</v>
      </c>
      <c r="I29" s="15">
        <f t="shared" si="10"/>
        <v>16</v>
      </c>
      <c r="J29" s="14">
        <f t="shared" si="11"/>
        <v>384</v>
      </c>
      <c r="K29" s="14">
        <f t="shared" si="12"/>
        <v>512</v>
      </c>
      <c r="L29" s="33">
        <f t="shared" si="13"/>
        <v>4529</v>
      </c>
      <c r="M29" s="33">
        <f t="shared" si="14"/>
        <v>4096</v>
      </c>
    </row>
    <row r="30" spans="1:13" x14ac:dyDescent="0.25">
      <c r="A30" s="20" t="s">
        <v>5</v>
      </c>
      <c r="B30" s="14">
        <v>1</v>
      </c>
      <c r="C30" s="15">
        <f t="shared" si="4"/>
        <v>96</v>
      </c>
      <c r="D30" s="15">
        <f t="shared" si="5"/>
        <v>16</v>
      </c>
      <c r="E30" s="15">
        <f t="shared" si="6"/>
        <v>16</v>
      </c>
      <c r="F30" s="15">
        <f t="shared" si="7"/>
        <v>16</v>
      </c>
      <c r="G30" s="14">
        <f t="shared" si="8"/>
        <v>3584</v>
      </c>
      <c r="H30" s="14">
        <f t="shared" si="9"/>
        <v>3072</v>
      </c>
      <c r="I30" s="15">
        <f t="shared" si="10"/>
        <v>16</v>
      </c>
      <c r="J30" s="14">
        <f t="shared" si="11"/>
        <v>384</v>
      </c>
      <c r="K30" s="14">
        <f t="shared" si="12"/>
        <v>512</v>
      </c>
      <c r="L30" s="33">
        <f t="shared" si="13"/>
        <v>4529</v>
      </c>
      <c r="M30" s="33">
        <f t="shared" si="14"/>
        <v>4096</v>
      </c>
    </row>
    <row r="31" spans="1:13" x14ac:dyDescent="0.25">
      <c r="A31" s="20" t="s">
        <v>6</v>
      </c>
      <c r="B31" s="14">
        <v>1</v>
      </c>
      <c r="C31" s="15">
        <f t="shared" si="4"/>
        <v>48</v>
      </c>
      <c r="D31" s="15">
        <f t="shared" si="5"/>
        <v>8</v>
      </c>
      <c r="E31" s="15">
        <f t="shared" si="6"/>
        <v>8</v>
      </c>
      <c r="F31" s="15">
        <f t="shared" si="7"/>
        <v>8</v>
      </c>
      <c r="G31" s="14">
        <f t="shared" si="8"/>
        <v>1792</v>
      </c>
      <c r="H31" s="14">
        <f t="shared" si="9"/>
        <v>1536</v>
      </c>
      <c r="I31" s="15">
        <f t="shared" si="10"/>
        <v>8</v>
      </c>
      <c r="J31" s="14">
        <f t="shared" si="11"/>
        <v>192</v>
      </c>
      <c r="K31" s="14">
        <f t="shared" si="12"/>
        <v>256</v>
      </c>
      <c r="L31" s="33">
        <f t="shared" si="13"/>
        <v>2265</v>
      </c>
      <c r="M31" s="33">
        <f t="shared" si="14"/>
        <v>2048</v>
      </c>
    </row>
    <row r="32" spans="1:13" x14ac:dyDescent="0.25">
      <c r="A32" s="20" t="s">
        <v>7</v>
      </c>
      <c r="B32" s="14">
        <v>1</v>
      </c>
      <c r="C32" s="15">
        <f t="shared" si="4"/>
        <v>24</v>
      </c>
      <c r="D32" s="15">
        <f t="shared" si="5"/>
        <v>4</v>
      </c>
      <c r="E32" s="15">
        <f t="shared" si="6"/>
        <v>4</v>
      </c>
      <c r="F32" s="15">
        <f t="shared" si="7"/>
        <v>4</v>
      </c>
      <c r="G32" s="14">
        <f t="shared" si="8"/>
        <v>896</v>
      </c>
      <c r="H32" s="14">
        <f t="shared" si="9"/>
        <v>768</v>
      </c>
      <c r="I32" s="15">
        <f t="shared" si="10"/>
        <v>4</v>
      </c>
      <c r="J32" s="14">
        <f t="shared" si="11"/>
        <v>96</v>
      </c>
      <c r="K32" s="14">
        <f t="shared" si="12"/>
        <v>128</v>
      </c>
      <c r="L32" s="33">
        <f t="shared" si="13"/>
        <v>1133</v>
      </c>
      <c r="M32" s="33">
        <f t="shared" si="14"/>
        <v>1024</v>
      </c>
    </row>
    <row r="33" spans="1:13" x14ac:dyDescent="0.25">
      <c r="A33" s="20" t="s">
        <v>8</v>
      </c>
      <c r="B33" s="14">
        <v>1</v>
      </c>
      <c r="C33" s="15">
        <f t="shared" si="4"/>
        <v>24</v>
      </c>
      <c r="D33" s="15">
        <f t="shared" si="5"/>
        <v>4</v>
      </c>
      <c r="E33" s="15">
        <f t="shared" si="6"/>
        <v>4</v>
      </c>
      <c r="F33" s="15">
        <f t="shared" si="7"/>
        <v>4</v>
      </c>
      <c r="G33" s="14">
        <f t="shared" si="8"/>
        <v>896</v>
      </c>
      <c r="H33" s="14">
        <f t="shared" si="9"/>
        <v>768</v>
      </c>
      <c r="I33" s="15">
        <f t="shared" si="10"/>
        <v>4</v>
      </c>
      <c r="J33" s="14">
        <f t="shared" si="11"/>
        <v>96</v>
      </c>
      <c r="K33" s="14">
        <f t="shared" si="12"/>
        <v>128</v>
      </c>
      <c r="L33" s="33">
        <f t="shared" si="13"/>
        <v>1133</v>
      </c>
      <c r="M33" s="33">
        <f t="shared" si="14"/>
        <v>1024</v>
      </c>
    </row>
    <row r="34" spans="1:13" x14ac:dyDescent="0.25">
      <c r="A34" s="20" t="s">
        <v>9</v>
      </c>
      <c r="B34" s="14">
        <v>1</v>
      </c>
      <c r="C34" s="15">
        <f t="shared" si="4"/>
        <v>12</v>
      </c>
      <c r="D34" s="15">
        <f t="shared" si="5"/>
        <v>2</v>
      </c>
      <c r="E34" s="15">
        <f t="shared" si="6"/>
        <v>2</v>
      </c>
      <c r="F34" s="15">
        <f t="shared" si="7"/>
        <v>2</v>
      </c>
      <c r="G34" s="14">
        <f t="shared" si="8"/>
        <v>448</v>
      </c>
      <c r="H34" s="14">
        <f t="shared" si="9"/>
        <v>384</v>
      </c>
      <c r="I34" s="15">
        <f t="shared" si="10"/>
        <v>2</v>
      </c>
      <c r="J34" s="14">
        <f t="shared" si="11"/>
        <v>48</v>
      </c>
      <c r="K34" s="14">
        <f t="shared" si="12"/>
        <v>64</v>
      </c>
      <c r="L34" s="33">
        <f t="shared" si="13"/>
        <v>567</v>
      </c>
      <c r="M34" s="33">
        <f t="shared" si="14"/>
        <v>512</v>
      </c>
    </row>
    <row r="35" spans="1:13" x14ac:dyDescent="0.25">
      <c r="A35" s="20" t="s">
        <v>10</v>
      </c>
      <c r="B35" s="14">
        <v>1</v>
      </c>
      <c r="C35" s="15">
        <v>3</v>
      </c>
      <c r="D35" s="15">
        <v>0</v>
      </c>
      <c r="E35" s="15">
        <v>0</v>
      </c>
      <c r="F35" s="15">
        <f t="shared" si="7"/>
        <v>1</v>
      </c>
      <c r="G35" s="14">
        <f t="shared" si="8"/>
        <v>224</v>
      </c>
      <c r="H35" s="14">
        <f t="shared" si="9"/>
        <v>192</v>
      </c>
      <c r="I35" s="15">
        <f t="shared" si="10"/>
        <v>1</v>
      </c>
      <c r="J35" s="14">
        <f t="shared" si="11"/>
        <v>24</v>
      </c>
      <c r="K35" s="14">
        <f t="shared" si="12"/>
        <v>32</v>
      </c>
      <c r="L35" s="33">
        <f t="shared" si="13"/>
        <v>279</v>
      </c>
      <c r="M35" s="33">
        <f t="shared" si="14"/>
        <v>256</v>
      </c>
    </row>
    <row r="36" spans="1:13" x14ac:dyDescent="0.25">
      <c r="A36" s="20" t="s">
        <v>11</v>
      </c>
      <c r="B36" s="14" t="s">
        <v>31</v>
      </c>
      <c r="C36" s="14" t="s">
        <v>31</v>
      </c>
      <c r="D36" s="14" t="s">
        <v>31</v>
      </c>
      <c r="E36" s="14" t="s">
        <v>31</v>
      </c>
      <c r="F36" s="14" t="s">
        <v>31</v>
      </c>
      <c r="G36" s="14" t="s">
        <v>31</v>
      </c>
      <c r="H36" s="14" t="s">
        <v>31</v>
      </c>
      <c r="I36" s="14" t="s">
        <v>31</v>
      </c>
      <c r="J36" s="14" t="s">
        <v>31</v>
      </c>
      <c r="K36" s="14" t="s">
        <v>31</v>
      </c>
      <c r="L36" s="33" t="s">
        <v>31</v>
      </c>
      <c r="M36" s="33" t="s">
        <v>31</v>
      </c>
    </row>
    <row r="38" spans="1:13" ht="15.75" x14ac:dyDescent="0.25">
      <c r="A38" s="11" t="s">
        <v>50</v>
      </c>
      <c r="B38" s="90" t="s">
        <v>92</v>
      </c>
      <c r="C38" s="90"/>
      <c r="D38" s="90"/>
      <c r="E38" s="90"/>
      <c r="F38" s="90"/>
      <c r="G38" s="12"/>
    </row>
    <row r="39" spans="1:13" x14ac:dyDescent="0.25">
      <c r="A39" s="32" t="s">
        <v>28</v>
      </c>
      <c r="B39" s="13" t="s">
        <v>25</v>
      </c>
      <c r="C39" s="13" t="s">
        <v>21</v>
      </c>
      <c r="D39" s="13" t="s">
        <v>22</v>
      </c>
      <c r="E39" s="13" t="s">
        <v>23</v>
      </c>
      <c r="F39" s="13" t="s">
        <v>27</v>
      </c>
      <c r="G39" s="43" t="s">
        <v>13</v>
      </c>
    </row>
    <row r="40" spans="1:13" x14ac:dyDescent="0.25">
      <c r="A40" s="20" t="s">
        <v>0</v>
      </c>
      <c r="B40" s="14">
        <f t="shared" ref="B40:B50" si="15">B9*C9*$P$5</f>
        <v>32768</v>
      </c>
      <c r="C40" s="15">
        <f t="shared" ref="C40:C49" si="16">4*$P$5</f>
        <v>32</v>
      </c>
      <c r="D40" s="15">
        <f t="shared" ref="D40:D49" si="17">2*$P$4</f>
        <v>24</v>
      </c>
      <c r="E40" s="15">
        <f t="shared" ref="E40:E50" si="18">($B$4+$D$4+$B$5)*$D$5*$R$4</f>
        <v>480</v>
      </c>
      <c r="F40" s="14">
        <f t="shared" ref="F40:F50" si="19">B9*C9*$R$4</f>
        <v>32768</v>
      </c>
      <c r="G40" s="33">
        <f>SUM(B40:F40)</f>
        <v>66072</v>
      </c>
    </row>
    <row r="41" spans="1:13" x14ac:dyDescent="0.25">
      <c r="A41" s="20" t="s">
        <v>1</v>
      </c>
      <c r="B41" s="14">
        <f t="shared" si="15"/>
        <v>16384</v>
      </c>
      <c r="C41" s="15">
        <f t="shared" si="16"/>
        <v>32</v>
      </c>
      <c r="D41" s="15">
        <f t="shared" si="17"/>
        <v>24</v>
      </c>
      <c r="E41" s="15">
        <f t="shared" si="18"/>
        <v>480</v>
      </c>
      <c r="F41" s="14">
        <f t="shared" si="19"/>
        <v>16384</v>
      </c>
      <c r="G41" s="33">
        <f t="shared" ref="G41:G50" si="20">SUM(B41:F41)</f>
        <v>33304</v>
      </c>
    </row>
    <row r="42" spans="1:13" x14ac:dyDescent="0.25">
      <c r="A42" s="20" t="s">
        <v>2</v>
      </c>
      <c r="B42" s="14">
        <f t="shared" si="15"/>
        <v>16384</v>
      </c>
      <c r="C42" s="15">
        <f t="shared" si="16"/>
        <v>32</v>
      </c>
      <c r="D42" s="15">
        <f t="shared" si="17"/>
        <v>24</v>
      </c>
      <c r="E42" s="15">
        <f t="shared" si="18"/>
        <v>480</v>
      </c>
      <c r="F42" s="14">
        <f t="shared" si="19"/>
        <v>16384</v>
      </c>
      <c r="G42" s="33">
        <f t="shared" si="20"/>
        <v>33304</v>
      </c>
    </row>
    <row r="43" spans="1:13" x14ac:dyDescent="0.25">
      <c r="A43" s="20" t="s">
        <v>3</v>
      </c>
      <c r="B43" s="14">
        <f t="shared" si="15"/>
        <v>8192</v>
      </c>
      <c r="C43" s="15">
        <f t="shared" si="16"/>
        <v>32</v>
      </c>
      <c r="D43" s="15">
        <f t="shared" si="17"/>
        <v>24</v>
      </c>
      <c r="E43" s="15">
        <f t="shared" si="18"/>
        <v>480</v>
      </c>
      <c r="F43" s="14">
        <f t="shared" si="19"/>
        <v>8192</v>
      </c>
      <c r="G43" s="33">
        <f t="shared" si="20"/>
        <v>16920</v>
      </c>
    </row>
    <row r="44" spans="1:13" x14ac:dyDescent="0.25">
      <c r="A44" s="20" t="s">
        <v>4</v>
      </c>
      <c r="B44" s="14">
        <f t="shared" si="15"/>
        <v>4096</v>
      </c>
      <c r="C44" s="15">
        <f t="shared" si="16"/>
        <v>32</v>
      </c>
      <c r="D44" s="15">
        <f t="shared" si="17"/>
        <v>24</v>
      </c>
      <c r="E44" s="15">
        <f t="shared" si="18"/>
        <v>480</v>
      </c>
      <c r="F44" s="14">
        <f t="shared" si="19"/>
        <v>4096</v>
      </c>
      <c r="G44" s="33">
        <f t="shared" si="20"/>
        <v>8728</v>
      </c>
    </row>
    <row r="45" spans="1:13" x14ac:dyDescent="0.25">
      <c r="A45" s="20" t="s">
        <v>5</v>
      </c>
      <c r="B45" s="14">
        <f t="shared" si="15"/>
        <v>4096</v>
      </c>
      <c r="C45" s="15">
        <f t="shared" si="16"/>
        <v>32</v>
      </c>
      <c r="D45" s="15">
        <f t="shared" si="17"/>
        <v>24</v>
      </c>
      <c r="E45" s="15">
        <f t="shared" si="18"/>
        <v>480</v>
      </c>
      <c r="F45" s="14">
        <f t="shared" si="19"/>
        <v>4096</v>
      </c>
      <c r="G45" s="33">
        <f t="shared" si="20"/>
        <v>8728</v>
      </c>
    </row>
    <row r="46" spans="1:13" x14ac:dyDescent="0.25">
      <c r="A46" s="20" t="s">
        <v>6</v>
      </c>
      <c r="B46" s="14">
        <f t="shared" si="15"/>
        <v>2048</v>
      </c>
      <c r="C46" s="15">
        <f t="shared" si="16"/>
        <v>32</v>
      </c>
      <c r="D46" s="15">
        <f t="shared" si="17"/>
        <v>24</v>
      </c>
      <c r="E46" s="15">
        <f t="shared" si="18"/>
        <v>480</v>
      </c>
      <c r="F46" s="14">
        <f t="shared" si="19"/>
        <v>2048</v>
      </c>
      <c r="G46" s="33">
        <f t="shared" si="20"/>
        <v>4632</v>
      </c>
    </row>
    <row r="47" spans="1:13" x14ac:dyDescent="0.25">
      <c r="A47" s="20" t="s">
        <v>7</v>
      </c>
      <c r="B47" s="14">
        <f t="shared" si="15"/>
        <v>1024</v>
      </c>
      <c r="C47" s="15">
        <f t="shared" si="16"/>
        <v>32</v>
      </c>
      <c r="D47" s="15">
        <f t="shared" si="17"/>
        <v>24</v>
      </c>
      <c r="E47" s="15">
        <f t="shared" si="18"/>
        <v>480</v>
      </c>
      <c r="F47" s="14">
        <f t="shared" si="19"/>
        <v>1024</v>
      </c>
      <c r="G47" s="33">
        <f t="shared" si="20"/>
        <v>2584</v>
      </c>
    </row>
    <row r="48" spans="1:13" x14ac:dyDescent="0.25">
      <c r="A48" s="20" t="s">
        <v>8</v>
      </c>
      <c r="B48" s="14">
        <f t="shared" si="15"/>
        <v>1024</v>
      </c>
      <c r="C48" s="15">
        <f t="shared" si="16"/>
        <v>32</v>
      </c>
      <c r="D48" s="15">
        <f t="shared" si="17"/>
        <v>24</v>
      </c>
      <c r="E48" s="15">
        <f t="shared" si="18"/>
        <v>480</v>
      </c>
      <c r="F48" s="14">
        <f t="shared" si="19"/>
        <v>1024</v>
      </c>
      <c r="G48" s="33">
        <f t="shared" si="20"/>
        <v>2584</v>
      </c>
    </row>
    <row r="49" spans="1:7" x14ac:dyDescent="0.25">
      <c r="A49" s="20" t="s">
        <v>9</v>
      </c>
      <c r="B49" s="14">
        <f t="shared" si="15"/>
        <v>512</v>
      </c>
      <c r="C49" s="15">
        <f t="shared" si="16"/>
        <v>32</v>
      </c>
      <c r="D49" s="15">
        <f t="shared" si="17"/>
        <v>24</v>
      </c>
      <c r="E49" s="15">
        <f t="shared" si="18"/>
        <v>480</v>
      </c>
      <c r="F49" s="14">
        <f t="shared" si="19"/>
        <v>512</v>
      </c>
      <c r="G49" s="33">
        <f t="shared" si="20"/>
        <v>1560</v>
      </c>
    </row>
    <row r="50" spans="1:7" x14ac:dyDescent="0.25">
      <c r="A50" s="20" t="s">
        <v>10</v>
      </c>
      <c r="B50" s="14">
        <f t="shared" si="15"/>
        <v>256</v>
      </c>
      <c r="C50" s="15">
        <f>1*$P$5</f>
        <v>8</v>
      </c>
      <c r="D50" s="15">
        <f>1*$P$4</f>
        <v>12</v>
      </c>
      <c r="E50" s="15">
        <f t="shared" si="18"/>
        <v>480</v>
      </c>
      <c r="F50" s="14">
        <f t="shared" si="19"/>
        <v>256</v>
      </c>
      <c r="G50" s="33">
        <f t="shared" si="20"/>
        <v>1012</v>
      </c>
    </row>
    <row r="51" spans="1:7" x14ac:dyDescent="0.25">
      <c r="A51" s="20" t="s">
        <v>11</v>
      </c>
      <c r="B51" s="14" t="s">
        <v>31</v>
      </c>
      <c r="C51" s="14" t="s">
        <v>31</v>
      </c>
      <c r="D51" s="14" t="s">
        <v>31</v>
      </c>
      <c r="E51" s="14" t="s">
        <v>31</v>
      </c>
      <c r="F51" s="14" t="s">
        <v>31</v>
      </c>
      <c r="G51" s="33" t="s">
        <v>31</v>
      </c>
    </row>
    <row r="53" spans="1:7" ht="15.75" x14ac:dyDescent="0.25">
      <c r="A53" s="11" t="s">
        <v>51</v>
      </c>
      <c r="B53" s="90" t="s">
        <v>79</v>
      </c>
      <c r="C53" s="90"/>
      <c r="D53" s="90"/>
      <c r="E53" s="90" t="s">
        <v>89</v>
      </c>
      <c r="F53" s="90"/>
      <c r="G53" s="12"/>
    </row>
    <row r="54" spans="1:7" x14ac:dyDescent="0.25">
      <c r="A54" s="32" t="s">
        <v>28</v>
      </c>
      <c r="B54" s="13" t="s">
        <v>24</v>
      </c>
      <c r="C54" s="13" t="s">
        <v>52</v>
      </c>
      <c r="D54" s="13" t="s">
        <v>27</v>
      </c>
      <c r="E54" s="13" t="s">
        <v>52</v>
      </c>
      <c r="F54" s="13" t="s">
        <v>27</v>
      </c>
      <c r="G54" s="43" t="s">
        <v>13</v>
      </c>
    </row>
    <row r="55" spans="1:7" x14ac:dyDescent="0.25">
      <c r="A55" s="20" t="s">
        <v>0</v>
      </c>
      <c r="B55" s="15">
        <f t="shared" ref="B55:B65" si="21">B9*C9*$R$4</f>
        <v>32768</v>
      </c>
      <c r="C55" s="15">
        <f t="shared" ref="C55:C65" si="22">($B$4+$D$4+$B$5)*$D$5*$R$4*D9</f>
        <v>61440</v>
      </c>
      <c r="D55" s="15">
        <f t="shared" ref="D55:D65" si="23">B9*C9*$R$4</f>
        <v>32768</v>
      </c>
      <c r="E55" s="15">
        <f t="shared" ref="E55:E65" si="24">($I$4+$K$4+$I$5)*$K$5*$R$4*G9</f>
        <v>14336</v>
      </c>
      <c r="F55" s="15">
        <f t="shared" ref="F55:F65" si="25">E9*F9*$R$4</f>
        <v>8192</v>
      </c>
      <c r="G55" s="33">
        <f>SUM(B55:D55)+2*SUM(E55:F55)</f>
        <v>172032</v>
      </c>
    </row>
    <row r="56" spans="1:7" x14ac:dyDescent="0.25">
      <c r="A56" s="20" t="s">
        <v>1</v>
      </c>
      <c r="B56" s="15">
        <f t="shared" si="21"/>
        <v>16384</v>
      </c>
      <c r="C56" s="15">
        <f t="shared" si="22"/>
        <v>30720</v>
      </c>
      <c r="D56" s="15">
        <f t="shared" si="23"/>
        <v>16384</v>
      </c>
      <c r="E56" s="15">
        <f t="shared" si="24"/>
        <v>7168</v>
      </c>
      <c r="F56" s="15">
        <f t="shared" si="25"/>
        <v>4096</v>
      </c>
      <c r="G56" s="33">
        <f t="shared" ref="G56:G64" si="26">SUM(B56:D56)+2*SUM(E56:F56)</f>
        <v>86016</v>
      </c>
    </row>
    <row r="57" spans="1:7" x14ac:dyDescent="0.25">
      <c r="A57" s="20" t="s">
        <v>2</v>
      </c>
      <c r="B57" s="15">
        <f t="shared" si="21"/>
        <v>16384</v>
      </c>
      <c r="C57" s="15">
        <f t="shared" si="22"/>
        <v>30720</v>
      </c>
      <c r="D57" s="15">
        <f t="shared" si="23"/>
        <v>16384</v>
      </c>
      <c r="E57" s="15">
        <f t="shared" si="24"/>
        <v>7168</v>
      </c>
      <c r="F57" s="15">
        <f t="shared" si="25"/>
        <v>4096</v>
      </c>
      <c r="G57" s="33">
        <f t="shared" si="26"/>
        <v>86016</v>
      </c>
    </row>
    <row r="58" spans="1:7" x14ac:dyDescent="0.25">
      <c r="A58" s="20" t="s">
        <v>3</v>
      </c>
      <c r="B58" s="15">
        <f t="shared" si="21"/>
        <v>8192</v>
      </c>
      <c r="C58" s="15">
        <f t="shared" si="22"/>
        <v>15360</v>
      </c>
      <c r="D58" s="15">
        <f t="shared" si="23"/>
        <v>8192</v>
      </c>
      <c r="E58" s="15">
        <f t="shared" si="24"/>
        <v>3584</v>
      </c>
      <c r="F58" s="15">
        <f t="shared" si="25"/>
        <v>2048</v>
      </c>
      <c r="G58" s="33">
        <f t="shared" si="26"/>
        <v>43008</v>
      </c>
    </row>
    <row r="59" spans="1:7" x14ac:dyDescent="0.25">
      <c r="A59" s="20" t="s">
        <v>4</v>
      </c>
      <c r="B59" s="15">
        <f t="shared" si="21"/>
        <v>4096</v>
      </c>
      <c r="C59" s="15">
        <f t="shared" si="22"/>
        <v>7680</v>
      </c>
      <c r="D59" s="15">
        <f t="shared" si="23"/>
        <v>4096</v>
      </c>
      <c r="E59" s="15">
        <f t="shared" si="24"/>
        <v>1792</v>
      </c>
      <c r="F59" s="15">
        <f t="shared" si="25"/>
        <v>1024</v>
      </c>
      <c r="G59" s="33">
        <f t="shared" si="26"/>
        <v>21504</v>
      </c>
    </row>
    <row r="60" spans="1:7" x14ac:dyDescent="0.25">
      <c r="A60" s="20" t="s">
        <v>5</v>
      </c>
      <c r="B60" s="15">
        <f t="shared" si="21"/>
        <v>4096</v>
      </c>
      <c r="C60" s="15">
        <f t="shared" si="22"/>
        <v>7680</v>
      </c>
      <c r="D60" s="15">
        <f t="shared" si="23"/>
        <v>4096</v>
      </c>
      <c r="E60" s="15">
        <f t="shared" si="24"/>
        <v>1792</v>
      </c>
      <c r="F60" s="15">
        <f t="shared" si="25"/>
        <v>1024</v>
      </c>
      <c r="G60" s="33">
        <f t="shared" si="26"/>
        <v>21504</v>
      </c>
    </row>
    <row r="61" spans="1:7" x14ac:dyDescent="0.25">
      <c r="A61" s="20" t="s">
        <v>6</v>
      </c>
      <c r="B61" s="15">
        <f t="shared" si="21"/>
        <v>2048</v>
      </c>
      <c r="C61" s="15">
        <f t="shared" si="22"/>
        <v>3840</v>
      </c>
      <c r="D61" s="15">
        <f t="shared" si="23"/>
        <v>2048</v>
      </c>
      <c r="E61" s="15">
        <f t="shared" si="24"/>
        <v>896</v>
      </c>
      <c r="F61" s="15">
        <f t="shared" si="25"/>
        <v>512</v>
      </c>
      <c r="G61" s="33">
        <f t="shared" si="26"/>
        <v>10752</v>
      </c>
    </row>
    <row r="62" spans="1:7" x14ac:dyDescent="0.25">
      <c r="A62" s="20" t="s">
        <v>7</v>
      </c>
      <c r="B62" s="15">
        <f t="shared" si="21"/>
        <v>1024</v>
      </c>
      <c r="C62" s="15">
        <f t="shared" si="22"/>
        <v>1920</v>
      </c>
      <c r="D62" s="15">
        <f t="shared" si="23"/>
        <v>1024</v>
      </c>
      <c r="E62" s="15">
        <f t="shared" si="24"/>
        <v>448</v>
      </c>
      <c r="F62" s="15">
        <f t="shared" si="25"/>
        <v>256</v>
      </c>
      <c r="G62" s="33">
        <f t="shared" si="26"/>
        <v>5376</v>
      </c>
    </row>
    <row r="63" spans="1:7" x14ac:dyDescent="0.25">
      <c r="A63" s="20" t="s">
        <v>8</v>
      </c>
      <c r="B63" s="15">
        <f t="shared" si="21"/>
        <v>1024</v>
      </c>
      <c r="C63" s="15">
        <f t="shared" si="22"/>
        <v>1920</v>
      </c>
      <c r="D63" s="15">
        <f t="shared" si="23"/>
        <v>1024</v>
      </c>
      <c r="E63" s="15">
        <f t="shared" si="24"/>
        <v>448</v>
      </c>
      <c r="F63" s="15">
        <f t="shared" si="25"/>
        <v>256</v>
      </c>
      <c r="G63" s="33">
        <f t="shared" si="26"/>
        <v>5376</v>
      </c>
    </row>
    <row r="64" spans="1:7" x14ac:dyDescent="0.25">
      <c r="A64" s="20" t="s">
        <v>9</v>
      </c>
      <c r="B64" s="15">
        <f t="shared" si="21"/>
        <v>512</v>
      </c>
      <c r="C64" s="15">
        <f t="shared" si="22"/>
        <v>960</v>
      </c>
      <c r="D64" s="15">
        <f t="shared" si="23"/>
        <v>512</v>
      </c>
      <c r="E64" s="15">
        <f t="shared" si="24"/>
        <v>224</v>
      </c>
      <c r="F64" s="15">
        <f t="shared" si="25"/>
        <v>128</v>
      </c>
      <c r="G64" s="33">
        <f t="shared" si="26"/>
        <v>2688</v>
      </c>
    </row>
    <row r="65" spans="1:7" x14ac:dyDescent="0.25">
      <c r="A65" s="20" t="s">
        <v>10</v>
      </c>
      <c r="B65" s="15">
        <f t="shared" si="21"/>
        <v>256</v>
      </c>
      <c r="C65" s="15">
        <f t="shared" si="22"/>
        <v>480</v>
      </c>
      <c r="D65" s="15">
        <f t="shared" si="23"/>
        <v>256</v>
      </c>
      <c r="E65" s="15">
        <f t="shared" si="24"/>
        <v>112</v>
      </c>
      <c r="F65" s="15">
        <f t="shared" si="25"/>
        <v>64</v>
      </c>
      <c r="G65" s="33">
        <f>SUM(B65:D65)+2*SUM(E65:F65)</f>
        <v>1344</v>
      </c>
    </row>
    <row r="66" spans="1:7" x14ac:dyDescent="0.25">
      <c r="A66" s="20" t="s">
        <v>11</v>
      </c>
      <c r="B66" s="14" t="s">
        <v>31</v>
      </c>
      <c r="C66" s="14" t="s">
        <v>31</v>
      </c>
      <c r="D66" s="14" t="s">
        <v>31</v>
      </c>
      <c r="E66" s="14" t="s">
        <v>31</v>
      </c>
      <c r="F66" s="14" t="s">
        <v>31</v>
      </c>
      <c r="G66" s="33" t="s">
        <v>31</v>
      </c>
    </row>
    <row r="68" spans="1:7" ht="15.75" x14ac:dyDescent="0.25">
      <c r="A68" s="12" t="s">
        <v>180</v>
      </c>
      <c r="B68" s="90" t="s">
        <v>79</v>
      </c>
      <c r="C68" s="90"/>
      <c r="D68" s="84" t="s">
        <v>89</v>
      </c>
      <c r="E68" s="12"/>
    </row>
    <row r="69" spans="1:7" x14ac:dyDescent="0.25">
      <c r="A69" s="37" t="s">
        <v>28</v>
      </c>
      <c r="B69" s="13" t="s">
        <v>25</v>
      </c>
      <c r="C69" s="13" t="s">
        <v>23</v>
      </c>
      <c r="D69" s="13" t="s">
        <v>23</v>
      </c>
      <c r="E69" s="81" t="s">
        <v>13</v>
      </c>
    </row>
    <row r="70" spans="1:7" x14ac:dyDescent="0.25">
      <c r="A70" s="20" t="s">
        <v>0</v>
      </c>
      <c r="B70" s="80">
        <f>B25</f>
        <v>1</v>
      </c>
      <c r="C70" s="80">
        <f>F25</f>
        <v>128</v>
      </c>
      <c r="D70" s="80">
        <f>I25</f>
        <v>128</v>
      </c>
      <c r="E70" s="33">
        <f>SUM(B70:C70)+2*SUM(D70)</f>
        <v>385</v>
      </c>
    </row>
    <row r="71" spans="1:7" x14ac:dyDescent="0.25">
      <c r="A71" s="20" t="s">
        <v>1</v>
      </c>
      <c r="B71" s="80">
        <f t="shared" ref="B71:B81" si="27">B26</f>
        <v>1</v>
      </c>
      <c r="C71" s="80">
        <f t="shared" ref="C71:C81" si="28">F26</f>
        <v>64</v>
      </c>
      <c r="D71" s="80">
        <f t="shared" ref="D71:D81" si="29">I26</f>
        <v>64</v>
      </c>
      <c r="E71" s="33">
        <f t="shared" ref="E71:E80" si="30">SUM(B71:C71)+2*SUM(D71)</f>
        <v>193</v>
      </c>
    </row>
    <row r="72" spans="1:7" x14ac:dyDescent="0.25">
      <c r="A72" s="20" t="s">
        <v>2</v>
      </c>
      <c r="B72" s="80">
        <f t="shared" si="27"/>
        <v>1</v>
      </c>
      <c r="C72" s="80">
        <f t="shared" si="28"/>
        <v>64</v>
      </c>
      <c r="D72" s="80">
        <f t="shared" si="29"/>
        <v>64</v>
      </c>
      <c r="E72" s="33">
        <f t="shared" si="30"/>
        <v>193</v>
      </c>
    </row>
    <row r="73" spans="1:7" x14ac:dyDescent="0.25">
      <c r="A73" s="20" t="s">
        <v>3</v>
      </c>
      <c r="B73" s="80">
        <f t="shared" si="27"/>
        <v>1</v>
      </c>
      <c r="C73" s="80">
        <f t="shared" si="28"/>
        <v>32</v>
      </c>
      <c r="D73" s="80">
        <f t="shared" si="29"/>
        <v>32</v>
      </c>
      <c r="E73" s="33">
        <f t="shared" si="30"/>
        <v>97</v>
      </c>
    </row>
    <row r="74" spans="1:7" x14ac:dyDescent="0.25">
      <c r="A74" s="20" t="s">
        <v>4</v>
      </c>
      <c r="B74" s="80">
        <f t="shared" si="27"/>
        <v>1</v>
      </c>
      <c r="C74" s="80">
        <f t="shared" si="28"/>
        <v>16</v>
      </c>
      <c r="D74" s="80">
        <f t="shared" si="29"/>
        <v>16</v>
      </c>
      <c r="E74" s="33">
        <f t="shared" si="30"/>
        <v>49</v>
      </c>
    </row>
    <row r="75" spans="1:7" x14ac:dyDescent="0.25">
      <c r="A75" s="20" t="s">
        <v>5</v>
      </c>
      <c r="B75" s="80">
        <f t="shared" si="27"/>
        <v>1</v>
      </c>
      <c r="C75" s="80">
        <f t="shared" si="28"/>
        <v>16</v>
      </c>
      <c r="D75" s="80">
        <f t="shared" si="29"/>
        <v>16</v>
      </c>
      <c r="E75" s="33">
        <f t="shared" si="30"/>
        <v>49</v>
      </c>
    </row>
    <row r="76" spans="1:7" x14ac:dyDescent="0.25">
      <c r="A76" s="20" t="s">
        <v>6</v>
      </c>
      <c r="B76" s="80">
        <f t="shared" si="27"/>
        <v>1</v>
      </c>
      <c r="C76" s="80">
        <f t="shared" si="28"/>
        <v>8</v>
      </c>
      <c r="D76" s="80">
        <f t="shared" si="29"/>
        <v>8</v>
      </c>
      <c r="E76" s="33">
        <f t="shared" si="30"/>
        <v>25</v>
      </c>
    </row>
    <row r="77" spans="1:7" x14ac:dyDescent="0.25">
      <c r="A77" s="20" t="s">
        <v>7</v>
      </c>
      <c r="B77" s="80">
        <f t="shared" si="27"/>
        <v>1</v>
      </c>
      <c r="C77" s="80">
        <f t="shared" si="28"/>
        <v>4</v>
      </c>
      <c r="D77" s="80">
        <f t="shared" si="29"/>
        <v>4</v>
      </c>
      <c r="E77" s="33">
        <f t="shared" si="30"/>
        <v>13</v>
      </c>
    </row>
    <row r="78" spans="1:7" x14ac:dyDescent="0.25">
      <c r="A78" s="20" t="s">
        <v>8</v>
      </c>
      <c r="B78" s="80">
        <f t="shared" si="27"/>
        <v>1</v>
      </c>
      <c r="C78" s="80">
        <f t="shared" si="28"/>
        <v>4</v>
      </c>
      <c r="D78" s="80">
        <f t="shared" si="29"/>
        <v>4</v>
      </c>
      <c r="E78" s="33">
        <f t="shared" si="30"/>
        <v>13</v>
      </c>
    </row>
    <row r="79" spans="1:7" x14ac:dyDescent="0.25">
      <c r="A79" s="20" t="s">
        <v>9</v>
      </c>
      <c r="B79" s="80">
        <f t="shared" si="27"/>
        <v>1</v>
      </c>
      <c r="C79" s="80">
        <f t="shared" si="28"/>
        <v>2</v>
      </c>
      <c r="D79" s="80">
        <f t="shared" si="29"/>
        <v>2</v>
      </c>
      <c r="E79" s="33">
        <f t="shared" si="30"/>
        <v>7</v>
      </c>
    </row>
    <row r="80" spans="1:7" x14ac:dyDescent="0.25">
      <c r="A80" s="20" t="s">
        <v>10</v>
      </c>
      <c r="B80" s="80">
        <f t="shared" si="27"/>
        <v>1</v>
      </c>
      <c r="C80" s="80">
        <f t="shared" si="28"/>
        <v>1</v>
      </c>
      <c r="D80" s="80">
        <f t="shared" si="29"/>
        <v>1</v>
      </c>
      <c r="E80" s="33">
        <f t="shared" si="30"/>
        <v>4</v>
      </c>
    </row>
    <row r="81" spans="1:5" x14ac:dyDescent="0.25">
      <c r="A81" s="20" t="s">
        <v>11</v>
      </c>
      <c r="B81" s="80" t="str">
        <f t="shared" si="27"/>
        <v>N/A</v>
      </c>
      <c r="C81" s="80" t="str">
        <f t="shared" si="28"/>
        <v>N/A</v>
      </c>
      <c r="D81" s="80" t="str">
        <f t="shared" si="29"/>
        <v>N/A</v>
      </c>
      <c r="E81" s="33" t="s">
        <v>170</v>
      </c>
    </row>
  </sheetData>
  <mergeCells count="11">
    <mergeCell ref="B68:C68"/>
    <mergeCell ref="A3:F3"/>
    <mergeCell ref="H3:M3"/>
    <mergeCell ref="O3:R3"/>
    <mergeCell ref="I22:K22"/>
    <mergeCell ref="B38:F38"/>
    <mergeCell ref="B53:D53"/>
    <mergeCell ref="E53:F53"/>
    <mergeCell ref="B7:D7"/>
    <mergeCell ref="E7:G7"/>
    <mergeCell ref="B22:H22"/>
  </mergeCells>
  <phoneticPr fontId="1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Note</vt:lpstr>
      <vt:lpstr>Note_anchor</vt:lpstr>
      <vt:lpstr>SummaryReport</vt:lpstr>
      <vt:lpstr>Overall_PU</vt:lpstr>
      <vt:lpstr>Overall_LCU_Method1</vt:lpstr>
      <vt:lpstr>Overall_LCU_Method2</vt:lpstr>
      <vt:lpstr>Anchor</vt:lpstr>
      <vt:lpstr>8x8</vt:lpstr>
      <vt:lpstr>8x4</vt:lpstr>
      <vt:lpstr>4x8</vt:lpstr>
      <vt:lpstr>16x16</vt:lpstr>
      <vt:lpstr>16x8</vt:lpstr>
      <vt:lpstr>8x16</vt:lpstr>
      <vt:lpstr>PartitionType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Syun</dc:creator>
  <cp:lastModifiedBy>Syun</cp:lastModifiedBy>
  <dcterms:created xsi:type="dcterms:W3CDTF">2013-05-23T13:11:51Z</dcterms:created>
  <dcterms:modified xsi:type="dcterms:W3CDTF">2013-07-16T01:24:43Z</dcterms:modified>
</cp:coreProperties>
</file>