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Dropbox\JCT3V_5th\JCT3V-E0010_AHG_report\"/>
    </mc:Choice>
  </mc:AlternateContent>
  <bookViews>
    <workbookView xWindow="8160" yWindow="330" windowWidth="13440" windowHeight="8325"/>
  </bookViews>
  <sheets>
    <sheet name="Basic" sheetId="2" r:id="rId1"/>
    <sheet name="Examples" sheetId="4" r:id="rId2"/>
    <sheet name="JCT3V_D0090_ALC_ATM6_TBR" sheetId="5" r:id="rId3"/>
    <sheet name="JCT3V_D0090_PSIP_ATM6" sheetId="6" r:id="rId4"/>
  </sheets>
  <calcPr calcId="152511"/>
</workbook>
</file>

<file path=xl/calcChain.xml><?xml version="1.0" encoding="utf-8"?>
<calcChain xmlns="http://schemas.openxmlformats.org/spreadsheetml/2006/main">
  <c r="H8" i="6" l="1"/>
  <c r="E28" i="6" s="1"/>
  <c r="G8" i="6"/>
  <c r="E21" i="6" s="1"/>
  <c r="F8" i="6"/>
  <c r="E8" i="6"/>
  <c r="H7" i="6"/>
  <c r="G14" i="6" s="1"/>
  <c r="G7" i="6"/>
  <c r="F7" i="6"/>
  <c r="E7" i="6"/>
  <c r="H6" i="6"/>
  <c r="E26" i="6" s="1"/>
  <c r="G6" i="6"/>
  <c r="E19" i="6" s="1"/>
  <c r="F6" i="6"/>
  <c r="E6" i="6"/>
  <c r="E41" i="5"/>
  <c r="D41" i="5"/>
  <c r="C41" i="5"/>
  <c r="E40" i="5"/>
  <c r="D40" i="5"/>
  <c r="C40" i="5"/>
  <c r="E39" i="5"/>
  <c r="D39" i="5"/>
  <c r="C39" i="5"/>
  <c r="E38" i="5"/>
  <c r="D38" i="5"/>
  <c r="C38" i="5"/>
  <c r="E37" i="5"/>
  <c r="D37" i="5"/>
  <c r="C37" i="5"/>
  <c r="E36" i="5"/>
  <c r="D36" i="5"/>
  <c r="C36" i="5"/>
  <c r="E35" i="5"/>
  <c r="D35" i="5"/>
  <c r="C35" i="5"/>
  <c r="E34" i="5"/>
  <c r="D34" i="5"/>
  <c r="C34" i="5"/>
  <c r="M17" i="5"/>
  <c r="M16" i="5"/>
  <c r="L28" i="5" s="1"/>
  <c r="M15" i="5"/>
  <c r="M14" i="5"/>
  <c r="L26" i="5" s="1"/>
  <c r="M13" i="5"/>
  <c r="M12" i="5"/>
  <c r="M11" i="5"/>
  <c r="M10" i="5"/>
  <c r="L22" i="5" s="1"/>
  <c r="C26" i="6" l="1"/>
  <c r="C20" i="6"/>
  <c r="D27" i="6"/>
  <c r="C28" i="6"/>
  <c r="E47" i="5"/>
  <c r="C47" i="5"/>
  <c r="F47" i="5"/>
  <c r="D47" i="5"/>
  <c r="F36" i="5"/>
  <c r="G36" i="5" s="1"/>
  <c r="E46" i="5"/>
  <c r="C46" i="5"/>
  <c r="F46" i="5"/>
  <c r="D46" i="5"/>
  <c r="F35" i="5"/>
  <c r="G35" i="5" s="1"/>
  <c r="E48" i="5"/>
  <c r="C48" i="5"/>
  <c r="F48" i="5"/>
  <c r="D48" i="5"/>
  <c r="F37" i="5"/>
  <c r="E50" i="5"/>
  <c r="C50" i="5"/>
  <c r="F50" i="5"/>
  <c r="D50" i="5"/>
  <c r="F39" i="5"/>
  <c r="G39" i="5" s="1"/>
  <c r="E52" i="5"/>
  <c r="C52" i="5"/>
  <c r="L29" i="5"/>
  <c r="J29" i="5"/>
  <c r="H29" i="5"/>
  <c r="F29" i="5"/>
  <c r="D29" i="5"/>
  <c r="F52" i="5"/>
  <c r="D52" i="5"/>
  <c r="F41" i="5"/>
  <c r="G41" i="5" s="1"/>
  <c r="M29" i="5"/>
  <c r="K29" i="5"/>
  <c r="I29" i="5"/>
  <c r="G29" i="5"/>
  <c r="E29" i="5"/>
  <c r="N29" i="5" s="1"/>
  <c r="C29" i="5"/>
  <c r="D22" i="5"/>
  <c r="F22" i="5"/>
  <c r="H22" i="5"/>
  <c r="J22" i="5"/>
  <c r="C23" i="5"/>
  <c r="E23" i="5"/>
  <c r="N23" i="5" s="1"/>
  <c r="G23" i="5"/>
  <c r="I23" i="5"/>
  <c r="K23" i="5"/>
  <c r="M23" i="5"/>
  <c r="D24" i="5"/>
  <c r="F24" i="5"/>
  <c r="H24" i="5"/>
  <c r="J24" i="5"/>
  <c r="L24" i="5"/>
  <c r="C25" i="5"/>
  <c r="E25" i="5"/>
  <c r="N25" i="5" s="1"/>
  <c r="G25" i="5"/>
  <c r="I25" i="5"/>
  <c r="K25" i="5"/>
  <c r="M25" i="5"/>
  <c r="D26" i="5"/>
  <c r="F26" i="5"/>
  <c r="H26" i="5"/>
  <c r="J26" i="5"/>
  <c r="C27" i="5"/>
  <c r="E27" i="5"/>
  <c r="N27" i="5" s="1"/>
  <c r="G27" i="5"/>
  <c r="I27" i="5"/>
  <c r="K27" i="5"/>
  <c r="M27" i="5"/>
  <c r="D28" i="5"/>
  <c r="F28" i="5"/>
  <c r="H28" i="5"/>
  <c r="J28" i="5"/>
  <c r="E45" i="5"/>
  <c r="C45" i="5"/>
  <c r="F45" i="5"/>
  <c r="D45" i="5"/>
  <c r="F34" i="5"/>
  <c r="G34" i="5" s="1"/>
  <c r="E49" i="5"/>
  <c r="C49" i="5"/>
  <c r="F49" i="5"/>
  <c r="D49" i="5"/>
  <c r="F38" i="5"/>
  <c r="G38" i="5" s="1"/>
  <c r="E51" i="5"/>
  <c r="C51" i="5"/>
  <c r="F51" i="5"/>
  <c r="D51" i="5"/>
  <c r="F40" i="5"/>
  <c r="G40" i="5" s="1"/>
  <c r="C22" i="5"/>
  <c r="E22" i="5"/>
  <c r="N22" i="5" s="1"/>
  <c r="G22" i="5"/>
  <c r="I22" i="5"/>
  <c r="K22" i="5"/>
  <c r="M22" i="5"/>
  <c r="D23" i="5"/>
  <c r="F23" i="5"/>
  <c r="H23" i="5"/>
  <c r="J23" i="5"/>
  <c r="L23" i="5"/>
  <c r="C24" i="5"/>
  <c r="E24" i="5"/>
  <c r="N24" i="5" s="1"/>
  <c r="G24" i="5"/>
  <c r="I24" i="5"/>
  <c r="K24" i="5"/>
  <c r="M24" i="5"/>
  <c r="D25" i="5"/>
  <c r="F25" i="5"/>
  <c r="H25" i="5"/>
  <c r="J25" i="5"/>
  <c r="L25" i="5"/>
  <c r="C26" i="5"/>
  <c r="E26" i="5"/>
  <c r="N26" i="5" s="1"/>
  <c r="G26" i="5"/>
  <c r="I26" i="5"/>
  <c r="K26" i="5"/>
  <c r="M26" i="5"/>
  <c r="D27" i="5"/>
  <c r="F27" i="5"/>
  <c r="H27" i="5"/>
  <c r="J27" i="5"/>
  <c r="L27" i="5"/>
  <c r="C28" i="5"/>
  <c r="E28" i="5"/>
  <c r="N28" i="5" s="1"/>
  <c r="G28" i="5"/>
  <c r="I28" i="5"/>
  <c r="K28" i="5"/>
  <c r="M28" i="5"/>
  <c r="G37" i="5"/>
  <c r="D13" i="6"/>
  <c r="J13" i="6" s="1"/>
  <c r="F13" i="6"/>
  <c r="D14" i="6"/>
  <c r="J14" i="6" s="1"/>
  <c r="F14" i="6"/>
  <c r="D15" i="6"/>
  <c r="J15" i="6" s="1"/>
  <c r="F15" i="6"/>
  <c r="D19" i="6"/>
  <c r="F19" i="6"/>
  <c r="D20" i="6"/>
  <c r="F20" i="6"/>
  <c r="D21" i="6"/>
  <c r="F21" i="6"/>
  <c r="D26" i="6"/>
  <c r="F26" i="6" s="1"/>
  <c r="C27" i="6"/>
  <c r="E27" i="6"/>
  <c r="D28" i="6"/>
  <c r="F28" i="6" s="1"/>
  <c r="C13" i="6"/>
  <c r="E13" i="6"/>
  <c r="H13" i="6" s="1"/>
  <c r="G13" i="6"/>
  <c r="C14" i="6"/>
  <c r="E14" i="6"/>
  <c r="H14" i="6" s="1"/>
  <c r="C15" i="6"/>
  <c r="E15" i="6"/>
  <c r="H15" i="6" s="1"/>
  <c r="G15" i="6"/>
  <c r="C19" i="6"/>
  <c r="E20" i="6"/>
  <c r="C21" i="6"/>
  <c r="I14" i="6" l="1"/>
  <c r="I13" i="6"/>
  <c r="G20" i="6"/>
  <c r="R26" i="5"/>
  <c r="O25" i="5"/>
  <c r="R22" i="5"/>
  <c r="G51" i="5"/>
  <c r="G45" i="5"/>
  <c r="O27" i="5"/>
  <c r="G52" i="5"/>
  <c r="G50" i="5"/>
  <c r="G46" i="5"/>
  <c r="O23" i="5"/>
  <c r="G21" i="6"/>
  <c r="G19" i="6"/>
  <c r="I15" i="6"/>
  <c r="F27" i="6"/>
  <c r="R28" i="5"/>
  <c r="Q28" i="5"/>
  <c r="P25" i="5"/>
  <c r="R24" i="5"/>
  <c r="Q24" i="5"/>
  <c r="G49" i="5"/>
  <c r="P28" i="5"/>
  <c r="R27" i="5"/>
  <c r="Q27" i="5"/>
  <c r="P26" i="5"/>
  <c r="R25" i="5"/>
  <c r="Q25" i="5"/>
  <c r="O24" i="5"/>
  <c r="O22" i="5"/>
  <c r="Q29" i="5"/>
  <c r="R29" i="5"/>
  <c r="O29" i="5"/>
  <c r="G48" i="5"/>
  <c r="G47" i="5"/>
  <c r="P27" i="5"/>
  <c r="Q26" i="5"/>
  <c r="P23" i="5"/>
  <c r="Q22" i="5"/>
  <c r="O28" i="5"/>
  <c r="O26" i="5"/>
  <c r="P24" i="5"/>
  <c r="R23" i="5"/>
  <c r="Q23" i="5"/>
  <c r="P22" i="5"/>
  <c r="P29" i="5"/>
  <c r="F64" i="4" l="1"/>
  <c r="E64" i="4"/>
  <c r="D64" i="4"/>
  <c r="F63" i="4"/>
  <c r="E63" i="4"/>
  <c r="D63" i="4"/>
  <c r="AC62" i="4"/>
  <c r="AB62" i="4"/>
  <c r="AA62" i="4"/>
  <c r="F62" i="4"/>
  <c r="E62" i="4"/>
  <c r="D62" i="4"/>
  <c r="T52" i="4"/>
  <c r="S52" i="4"/>
  <c r="F52" i="4"/>
  <c r="E52" i="4"/>
  <c r="D52" i="4"/>
  <c r="AB51" i="4"/>
  <c r="AA51" i="4"/>
  <c r="T51" i="4"/>
  <c r="S51" i="4"/>
  <c r="F51" i="4"/>
  <c r="E51" i="4"/>
  <c r="D51" i="4"/>
  <c r="T39" i="4"/>
  <c r="S39" i="4"/>
  <c r="F39" i="4"/>
  <c r="E39" i="4"/>
  <c r="D39" i="4"/>
  <c r="AC38" i="4"/>
  <c r="AB38" i="4"/>
  <c r="AA38" i="4"/>
  <c r="T38" i="4"/>
  <c r="S38" i="4"/>
  <c r="F38" i="4"/>
  <c r="E38" i="4"/>
  <c r="D38" i="4"/>
  <c r="T27" i="4"/>
  <c r="S27" i="4"/>
  <c r="F27" i="4"/>
  <c r="E27" i="4"/>
  <c r="D27" i="4"/>
  <c r="AC26" i="4"/>
  <c r="AB26" i="4"/>
  <c r="AA26" i="4"/>
  <c r="T26" i="4"/>
  <c r="S26" i="4"/>
  <c r="F26" i="4"/>
  <c r="E26" i="4"/>
  <c r="D26" i="4"/>
  <c r="T13" i="4"/>
  <c r="S13" i="4"/>
  <c r="F13" i="4"/>
  <c r="E13" i="4"/>
  <c r="D13" i="4"/>
  <c r="AC12" i="4"/>
  <c r="AB12" i="4"/>
  <c r="AA12" i="4"/>
  <c r="T12" i="4"/>
  <c r="S12" i="4"/>
  <c r="F12" i="4"/>
  <c r="E12" i="4"/>
  <c r="D12" i="4"/>
  <c r="AB5" i="4"/>
  <c r="AB4" i="4"/>
  <c r="AD62" i="4" s="1"/>
  <c r="N12" i="4" l="1"/>
  <c r="K26" i="4"/>
  <c r="O26" i="4"/>
  <c r="M27" i="4"/>
  <c r="N38" i="4"/>
  <c r="K51" i="4"/>
  <c r="O51" i="4"/>
  <c r="H52" i="4"/>
  <c r="H62" i="4"/>
  <c r="O62" i="4"/>
  <c r="O67" i="4" s="1"/>
  <c r="P26" i="4"/>
  <c r="P51" i="4"/>
  <c r="O12" i="4"/>
  <c r="O38" i="4"/>
  <c r="O43" i="4" s="1"/>
  <c r="L62" i="4"/>
  <c r="P12" i="4"/>
  <c r="P38" i="4"/>
  <c r="P62" i="4"/>
  <c r="P67" i="4" s="1"/>
  <c r="P43" i="4"/>
  <c r="M12" i="4"/>
  <c r="I26" i="4"/>
  <c r="AD26" i="4"/>
  <c r="P31" i="4" s="1"/>
  <c r="M38" i="4"/>
  <c r="I51" i="4"/>
  <c r="L52" i="4"/>
  <c r="K12" i="4"/>
  <c r="I12" i="4"/>
  <c r="AD12" i="4"/>
  <c r="P17" i="4" s="1"/>
  <c r="M13" i="4"/>
  <c r="N26" i="4"/>
  <c r="M26" i="4"/>
  <c r="K38" i="4"/>
  <c r="I38" i="4"/>
  <c r="AD38" i="4"/>
  <c r="M39" i="4"/>
  <c r="N51" i="4"/>
  <c r="M51" i="4"/>
  <c r="M64" i="4"/>
  <c r="G13" i="4"/>
  <c r="K13" i="4"/>
  <c r="G27" i="4"/>
  <c r="K27" i="4"/>
  <c r="G39" i="4"/>
  <c r="K39" i="4"/>
  <c r="M63" i="4"/>
  <c r="K63" i="4"/>
  <c r="I63" i="4"/>
  <c r="G63" i="4"/>
  <c r="N63" i="4"/>
  <c r="G64" i="4"/>
  <c r="K64" i="4"/>
  <c r="G12" i="4"/>
  <c r="G17" i="4" s="1"/>
  <c r="O17" i="4"/>
  <c r="N13" i="4"/>
  <c r="N17" i="4" s="1"/>
  <c r="I13" i="4"/>
  <c r="I17" i="4" s="1"/>
  <c r="G26" i="4"/>
  <c r="O31" i="4"/>
  <c r="N27" i="4"/>
  <c r="I27" i="4"/>
  <c r="I31" i="4" s="1"/>
  <c r="G38" i="4"/>
  <c r="N39" i="4"/>
  <c r="N43" i="4" s="1"/>
  <c r="I39" i="4"/>
  <c r="I43" i="4" s="1"/>
  <c r="G51" i="4"/>
  <c r="O56" i="4"/>
  <c r="M52" i="4"/>
  <c r="M56" i="4" s="1"/>
  <c r="K52" i="4"/>
  <c r="I52" i="4"/>
  <c r="G52" i="4"/>
  <c r="N52" i="4"/>
  <c r="M62" i="4"/>
  <c r="K62" i="4"/>
  <c r="I62" i="4"/>
  <c r="G62" i="4"/>
  <c r="N62" i="4"/>
  <c r="H63" i="4"/>
  <c r="L63" i="4"/>
  <c r="N64" i="4"/>
  <c r="I64" i="4"/>
  <c r="H12" i="4"/>
  <c r="L12" i="4"/>
  <c r="H13" i="4"/>
  <c r="L13" i="4"/>
  <c r="H26" i="4"/>
  <c r="L26" i="4"/>
  <c r="H27" i="4"/>
  <c r="L27" i="4"/>
  <c r="H38" i="4"/>
  <c r="L38" i="4"/>
  <c r="H39" i="4"/>
  <c r="L39" i="4"/>
  <c r="H51" i="4"/>
  <c r="L51" i="4"/>
  <c r="L56" i="4" s="1"/>
  <c r="AD51" i="4"/>
  <c r="H64" i="4"/>
  <c r="L64" i="4"/>
  <c r="H56" i="4" l="1"/>
  <c r="K67" i="4"/>
  <c r="K56" i="4"/>
  <c r="N31" i="4"/>
  <c r="P56" i="4"/>
  <c r="M67" i="4"/>
  <c r="I56" i="4"/>
  <c r="K43" i="4"/>
  <c r="K31" i="4"/>
  <c r="K17" i="4"/>
  <c r="M31" i="4"/>
  <c r="L67" i="4"/>
  <c r="L43" i="4"/>
  <c r="H43" i="4"/>
  <c r="L31" i="4"/>
  <c r="H31" i="4"/>
  <c r="L17" i="4"/>
  <c r="H17" i="4"/>
  <c r="G67" i="4"/>
  <c r="N56" i="4"/>
  <c r="M17" i="4"/>
  <c r="M43" i="4"/>
  <c r="H67" i="4"/>
  <c r="G43" i="4"/>
  <c r="N67" i="4"/>
  <c r="I67" i="4"/>
  <c r="G56" i="4"/>
  <c r="G31" i="4"/>
</calcChain>
</file>

<file path=xl/comments1.xml><?xml version="1.0" encoding="utf-8"?>
<comments xmlns="http://schemas.openxmlformats.org/spreadsheetml/2006/main">
  <authors>
    <author>cfchen</author>
  </authors>
  <commentList>
    <comment ref="A1" authorId="0" shapeId="0">
      <text>
        <r>
          <rPr>
            <b/>
            <sz val="9"/>
            <color indexed="81"/>
            <rFont val="Tahoma"/>
            <family val="2"/>
          </rPr>
          <t>cfchen:</t>
        </r>
        <r>
          <rPr>
            <sz val="9"/>
            <color indexed="81"/>
            <rFont val="Tahoma"/>
            <family val="2"/>
          </rPr>
          <t xml:space="preserve">
Mandates:
The following compleixty metrics should be analyzed at different data granlarities
1. number of operations
2. potentials for parallelism
3. data transfer rate
4. data storage 
Some data granularities would be considered as the case studies first. For example,
A. Small data granularity:
3DV-ATM: one block which could be 4x4, 8x8, and 16x16 (Consider the square block first)
3DV-HTM: one coding unit which could be 8x8, 16x16, 32x32, and 64x64 (Consider the square block first)
B. Large data granularity:
3DV-ATM: picture or slice (picture: one picture; slice: one MB row is one slice)
3DV-HTM: picture or slice or tile (picture: one picture; slice: one LCU row is one slice; tile: four tiles in one picture)
</t>
        </r>
      </text>
    </comment>
    <comment ref="Q10" authorId="0" shapeId="0">
      <text>
        <r>
          <rPr>
            <b/>
            <sz val="9"/>
            <color indexed="81"/>
            <rFont val="Tahoma"/>
            <family val="2"/>
          </rPr>
          <t>cfchen:</t>
        </r>
        <r>
          <rPr>
            <sz val="9"/>
            <color indexed="81"/>
            <rFont val="Tahoma"/>
            <family val="2"/>
          </rPr>
          <t xml:space="preserve">
Might use DoNBDV to locate the corresponding block</t>
        </r>
      </text>
    </comment>
  </commentList>
</comments>
</file>

<file path=xl/comments2.xml><?xml version="1.0" encoding="utf-8"?>
<comments xmlns="http://schemas.openxmlformats.org/spreadsheetml/2006/main">
  <authors>
    <author>cfchen</author>
  </authors>
  <commentList>
    <comment ref="O12" authorId="0" shapeId="0">
      <text>
        <r>
          <rPr>
            <b/>
            <sz val="9"/>
            <color indexed="81"/>
            <rFont val="Tahoma"/>
            <family val="2"/>
          </rPr>
          <t>cfchen:</t>
        </r>
        <r>
          <rPr>
            <sz val="9"/>
            <color indexed="81"/>
            <rFont val="Tahoma"/>
            <family val="2"/>
          </rPr>
          <t xml:space="preserve">
number of reference pixels should be fetched</t>
        </r>
      </text>
    </comment>
    <comment ref="P12" authorId="0" shapeId="0">
      <text>
        <r>
          <rPr>
            <b/>
            <sz val="9"/>
            <color indexed="81"/>
            <rFont val="Tahoma"/>
            <family val="2"/>
          </rPr>
          <t>cfchen:</t>
        </r>
        <r>
          <rPr>
            <sz val="9"/>
            <color indexed="81"/>
            <rFont val="Tahoma"/>
            <family val="2"/>
          </rPr>
          <t xml:space="preserve">
reference pixels and compensted block</t>
        </r>
      </text>
    </comment>
    <comment ref="AC51" authorId="0" shapeId="0">
      <text>
        <r>
          <rPr>
            <b/>
            <sz val="9"/>
            <color indexed="81"/>
            <rFont val="Tahoma"/>
            <family val="2"/>
          </rPr>
          <t>cfchen:</t>
        </r>
        <r>
          <rPr>
            <sz val="9"/>
            <color indexed="81"/>
            <rFont val="Tahoma"/>
            <family val="2"/>
          </rPr>
          <t xml:space="preserve">
To be refined to the exact residual data size</t>
        </r>
      </text>
    </comment>
  </commentList>
</comments>
</file>

<file path=xl/sharedStrings.xml><?xml version="1.0" encoding="utf-8"?>
<sst xmlns="http://schemas.openxmlformats.org/spreadsheetml/2006/main" count="467" uniqueCount="201">
  <si>
    <t>Name</t>
    <phoneticPr fontId="2"/>
  </si>
  <si>
    <t>Category</t>
    <phoneticPr fontId="3"/>
  </si>
  <si>
    <t>Subcategory</t>
    <phoneticPr fontId="2"/>
  </si>
  <si>
    <t>New Syntax</t>
    <phoneticPr fontId="2"/>
  </si>
  <si>
    <t>Rec</t>
    <phoneticPr fontId="3"/>
  </si>
  <si>
    <t>param</t>
    <phoneticPr fontId="2"/>
  </si>
  <si>
    <t>motion</t>
    <phoneticPr fontId="3"/>
  </si>
  <si>
    <t>non-motion</t>
    <phoneticPr fontId="2"/>
  </si>
  <si>
    <t>Texture Tool</t>
    <phoneticPr fontId="2"/>
  </si>
  <si>
    <t>IC</t>
    <phoneticPr fontId="3"/>
  </si>
  <si>
    <t>Depth Tool</t>
    <phoneticPr fontId="2"/>
  </si>
  <si>
    <t>QT limit</t>
    <phoneticPr fontId="2"/>
  </si>
  <si>
    <t>Texture merge</t>
    <phoneticPr fontId="2"/>
  </si>
  <si>
    <t>Inter view (IV)</t>
    <phoneticPr fontId="3"/>
  </si>
  <si>
    <t>Inter comp (IC)</t>
    <phoneticPr fontId="3"/>
  </si>
  <si>
    <t>IV+IC</t>
    <phoneticPr fontId="3"/>
  </si>
  <si>
    <t>Ref / Residual</t>
    <phoneticPr fontId="3"/>
  </si>
  <si>
    <t>motion</t>
    <phoneticPr fontId="2"/>
  </si>
  <si>
    <t>Syntax Change</t>
    <phoneticPr fontId="1"/>
  </si>
  <si>
    <t>Quadtree Limitation</t>
  </si>
  <si>
    <t>New MPI</t>
  </si>
  <si>
    <t>Same view</t>
    <phoneticPr fontId="3"/>
  </si>
  <si>
    <t>Different view</t>
    <phoneticPr fontId="3"/>
  </si>
  <si>
    <t>Ver / contribution</t>
    <phoneticPr fontId="2"/>
  </si>
  <si>
    <t>Ref / Residual</t>
    <phoneticPr fontId="2"/>
  </si>
  <si>
    <t>New Contexts</t>
    <phoneticPr fontId="2"/>
  </si>
  <si>
    <t>Tool</t>
    <phoneticPr fontId="1"/>
  </si>
  <si>
    <t>Texture /  Depth</t>
    <phoneticPr fontId="1"/>
  </si>
  <si>
    <t>Mult</t>
    <phoneticPr fontId="5"/>
  </si>
  <si>
    <t>Width</t>
    <phoneticPr fontId="5"/>
  </si>
  <si>
    <t>Height</t>
    <phoneticPr fontId="5"/>
  </si>
  <si>
    <t>Tap</t>
    <phoneticPr fontId="5"/>
  </si>
  <si>
    <t>Align H:</t>
  </si>
  <si>
    <t>Align V:</t>
    <phoneticPr fontId="8" type="noConversion"/>
  </si>
  <si>
    <t>Div</t>
    <phoneticPr fontId="5"/>
  </si>
  <si>
    <t>Bi</t>
    <phoneticPr fontId="5"/>
  </si>
  <si>
    <t>Step</t>
    <phoneticPr fontId="5"/>
  </si>
  <si>
    <t>.</t>
    <phoneticPr fontId="5"/>
  </si>
  <si>
    <t>Name</t>
    <phoneticPr fontId="5"/>
  </si>
  <si>
    <t>Others</t>
    <phoneticPr fontId="5"/>
  </si>
  <si>
    <t>Shift</t>
    <phoneticPr fontId="5"/>
  </si>
  <si>
    <t>MC8x8</t>
    <phoneticPr fontId="5"/>
  </si>
  <si>
    <t>MC4x8</t>
    <phoneticPr fontId="5"/>
  </si>
  <si>
    <t>Residual8x8</t>
    <phoneticPr fontId="5"/>
  </si>
  <si>
    <t>Parameters</t>
    <phoneticPr fontId="5"/>
  </si>
  <si>
    <t>1st MC8x4</t>
    <phoneticPr fontId="5"/>
  </si>
  <si>
    <t>2nd MC8x4</t>
    <phoneticPr fontId="5"/>
  </si>
  <si>
    <t>1st MC4x8</t>
    <phoneticPr fontId="5"/>
  </si>
  <si>
    <t>2nd MC4x8</t>
    <phoneticPr fontId="5"/>
  </si>
  <si>
    <t>1st MC8x8</t>
    <phoneticPr fontId="5"/>
  </si>
  <si>
    <t>2nd MC8x8</t>
    <phoneticPr fontId="5"/>
  </si>
  <si>
    <t>1st Residual8x8</t>
    <phoneticPr fontId="5"/>
  </si>
  <si>
    <t>2nd Residual8x8</t>
    <phoneticPr fontId="5"/>
  </si>
  <si>
    <t>Example1</t>
    <phoneticPr fontId="5"/>
  </si>
  <si>
    <t>Example2</t>
    <phoneticPr fontId="5"/>
  </si>
  <si>
    <t>Example3</t>
    <phoneticPr fontId="5"/>
  </si>
  <si>
    <t>Example4</t>
    <phoneticPr fontId="5"/>
  </si>
  <si>
    <t>bit</t>
    <phoneticPr fontId="5"/>
  </si>
  <si>
    <t>Pic size</t>
    <phoneticPr fontId="5"/>
  </si>
  <si>
    <t>line size</t>
    <phoneticPr fontId="5"/>
  </si>
  <si>
    <t>LCU size</t>
    <phoneticPr fontId="5"/>
  </si>
  <si>
    <t>bytes</t>
    <phoneticPr fontId="5"/>
  </si>
  <si>
    <t>size</t>
    <phoneticPr fontId="5"/>
  </si>
  <si>
    <t>SAO</t>
    <phoneticPr fontId="5"/>
  </si>
  <si>
    <t>SAO filter</t>
    <phoneticPr fontId="5"/>
  </si>
  <si>
    <t>Example5</t>
    <phoneticPr fontId="5"/>
  </si>
  <si>
    <t>Data Granularity</t>
    <phoneticPr fontId="2"/>
  </si>
  <si>
    <t>Number of Operation</t>
    <phoneticPr fontId="5"/>
  </si>
  <si>
    <t>Data Transfer Rate</t>
    <phoneticPr fontId="5"/>
  </si>
  <si>
    <t>Data Storage</t>
    <phoneticPr fontId="5"/>
  </si>
  <si>
    <t>DISP/PISP</t>
    <phoneticPr fontId="1"/>
  </si>
  <si>
    <t>IVMP</t>
    <phoneticPr fontId="1"/>
  </si>
  <si>
    <t>SAO clustering</t>
    <phoneticPr fontId="5"/>
  </si>
  <si>
    <t>Logical</t>
  </si>
  <si>
    <t>Logical</t>
    <phoneticPr fontId="5"/>
  </si>
  <si>
    <t>Table</t>
  </si>
  <si>
    <t>Table</t>
    <phoneticPr fontId="5"/>
  </si>
  <si>
    <t>Mult</t>
  </si>
  <si>
    <t>Shift</t>
  </si>
  <si>
    <t>Div</t>
  </si>
  <si>
    <t>Others</t>
  </si>
  <si>
    <t>Add</t>
    <phoneticPr fontId="5"/>
  </si>
  <si>
    <t>m_pClipTable[pDec[x] + m_iOffsetEo[edgeType]]</t>
  </si>
  <si>
    <t>edgeType =  signRight + signLeft + 2</t>
  </si>
  <si>
    <t>signRight =  xSign(pDec[x] - pDec[x+1]), xSign (x) =  ((x &gt;&gt; 31) | ((int)( (((unsigned int) -x)) &gt;&gt; 31)))</t>
    <phoneticPr fontId="5"/>
  </si>
  <si>
    <t>per pixel</t>
    <phoneticPr fontId="5"/>
  </si>
  <si>
    <t>MC8x4</t>
    <phoneticPr fontId="5"/>
  </si>
  <si>
    <t>V</t>
    <phoneticPr fontId="1"/>
  </si>
  <si>
    <t>V</t>
    <phoneticPr fontId="1"/>
  </si>
  <si>
    <t>V</t>
    <phoneticPr fontId="1"/>
  </si>
  <si>
    <t>V</t>
    <phoneticPr fontId="1"/>
  </si>
  <si>
    <t>V</t>
    <phoneticPr fontId="1"/>
  </si>
  <si>
    <t>V</t>
    <phoneticPr fontId="1"/>
  </si>
  <si>
    <t>Same view and comp</t>
    <phoneticPr fontId="1"/>
  </si>
  <si>
    <t>Block-level</t>
    <phoneticPr fontId="2"/>
  </si>
  <si>
    <t>bytes/process</t>
    <phoneticPr fontId="12" type="noConversion"/>
  </si>
  <si>
    <t>bytes/block</t>
    <phoneticPr fontId="5"/>
  </si>
  <si>
    <t>bytes/block</t>
    <phoneticPr fontId="5"/>
  </si>
  <si>
    <t>Potential for Parallelism 
(Picture, slice, tile level)</t>
    <phoneticPr fontId="1"/>
  </si>
  <si>
    <t>Depth</t>
    <phoneticPr fontId="1"/>
  </si>
  <si>
    <t>syntax</t>
    <phoneticPr fontId="3"/>
  </si>
  <si>
    <t>non-syntax</t>
    <phoneticPr fontId="2"/>
  </si>
  <si>
    <t>Texture</t>
    <phoneticPr fontId="1"/>
  </si>
  <si>
    <t>V
(ref_idx)</t>
    <phoneticPr fontId="1"/>
  </si>
  <si>
    <t>Add / Sub / Clip / Max / Min</t>
    <phoneticPr fontId="5"/>
  </si>
  <si>
    <t>Picture, slice, tile</t>
    <phoneticPr fontId="2"/>
  </si>
  <si>
    <t>Potential for Parallelism
(block, LCU or sub-CU level; 4x4, 8x8, 16x16, etc)</t>
    <phoneticPr fontId="2"/>
  </si>
  <si>
    <t>HTM7</t>
    <phoneticPr fontId="1"/>
  </si>
  <si>
    <t>ATM8</t>
    <phoneticPr fontId="1"/>
  </si>
  <si>
    <t>HTM7</t>
    <phoneticPr fontId="2"/>
  </si>
  <si>
    <t>ATM8</t>
    <phoneticPr fontId="2"/>
  </si>
  <si>
    <t>View Synthesis Prediction (VSP)</t>
    <phoneticPr fontId="2"/>
  </si>
  <si>
    <t>Advance Residual Prediction (ARP)</t>
    <phoneticPr fontId="1"/>
  </si>
  <si>
    <t>DMM/SDC</t>
    <phoneticPr fontId="1"/>
  </si>
  <si>
    <t>V</t>
    <phoneticPr fontId="1"/>
  </si>
  <si>
    <t>V</t>
    <phoneticPr fontId="1"/>
  </si>
  <si>
    <t>Data granularity</t>
    <phoneticPr fontId="12" type="noConversion"/>
  </si>
  <si>
    <t>One MB</t>
    <phoneticPr fontId="12" type="noConversion"/>
  </si>
  <si>
    <t>Bits/Pixel</t>
    <phoneticPr fontId="12" type="noConversion"/>
  </si>
  <si>
    <t>Filter_tap_L</t>
    <phoneticPr fontId="12" type="noConversion"/>
  </si>
  <si>
    <t>Filter_tap_R</t>
    <phoneticPr fontId="12" type="noConversion"/>
  </si>
  <si>
    <t>Bits of DVx</t>
    <phoneticPr fontId="12" type="noConversion"/>
  </si>
  <si>
    <t>Bits of Dvy</t>
    <phoneticPr fontId="12" type="noConversion"/>
  </si>
  <si>
    <t>LD_W</t>
    <phoneticPr fontId="12" type="noConversion"/>
  </si>
  <si>
    <t>LD_H</t>
    <phoneticPr fontId="12" type="noConversion"/>
  </si>
  <si>
    <t>UD_W</t>
    <phoneticPr fontId="12" type="noConversion"/>
  </si>
  <si>
    <t>UD_H</t>
    <phoneticPr fontId="12" type="noConversion"/>
  </si>
  <si>
    <t>LR_W</t>
    <phoneticPr fontId="12" type="noConversion"/>
  </si>
  <si>
    <t>LR_H</t>
    <phoneticPr fontId="12" type="noConversion"/>
  </si>
  <si>
    <t>UR_W</t>
    <phoneticPr fontId="12" type="noConversion"/>
  </si>
  <si>
    <t>UR_H</t>
    <phoneticPr fontId="12" type="noConversion"/>
  </si>
  <si>
    <t>B_W</t>
    <phoneticPr fontId="12" type="noConversion"/>
  </si>
  <si>
    <t>B_H</t>
    <phoneticPr fontId="12" type="noConversion"/>
  </si>
  <si>
    <t># of blocks in 16x16 block</t>
    <phoneticPr fontId="12" type="noConversion"/>
  </si>
  <si>
    <t>P_L0_16x16</t>
  </si>
  <si>
    <t>P_L0_L0_16x8</t>
  </si>
  <si>
    <t>P_L0_L0_8x16</t>
  </si>
  <si>
    <t>P_Skip</t>
  </si>
  <si>
    <t xml:space="preserve">P_8x8, P_8x8ref0
</t>
    <phoneticPr fontId="12" type="noConversion"/>
  </si>
  <si>
    <t>P_L0_8x8</t>
  </si>
  <si>
    <t>P_L0_8x4</t>
  </si>
  <si>
    <t>P_L0_4x8</t>
  </si>
  <si>
    <t>P_L0_4x4</t>
  </si>
  <si>
    <t>Number of operations</t>
    <phoneticPr fontId="12" type="noConversion"/>
  </si>
  <si>
    <t>Whole MB process</t>
    <phoneticPr fontId="12" type="noConversion"/>
  </si>
  <si>
    <t>Reference block position derivation</t>
    <phoneticPr fontId="12" type="noConversion"/>
  </si>
  <si>
    <t>Luminance-compensated weight generation</t>
    <phoneticPr fontId="12" type="noConversion"/>
  </si>
  <si>
    <t>Interpolation</t>
    <phoneticPr fontId="12" type="noConversion"/>
  </si>
  <si>
    <t>Weighted motion compensation</t>
    <phoneticPr fontId="12" type="noConversion"/>
  </si>
  <si>
    <t>Total</t>
    <phoneticPr fontId="12" type="noConversion"/>
  </si>
  <si>
    <t>Add</t>
    <phoneticPr fontId="12" type="noConversion"/>
  </si>
  <si>
    <t>Add/Sub/Comp</t>
    <phoneticPr fontId="12" type="noConversion"/>
  </si>
  <si>
    <t>Div</t>
    <phoneticPr fontId="12" type="noConversion"/>
  </si>
  <si>
    <t>Mul</t>
    <phoneticPr fontId="12" type="noConversion"/>
  </si>
  <si>
    <t>Shift</t>
    <phoneticPr fontId="12" type="noConversion"/>
  </si>
  <si>
    <t>ConsMul</t>
    <phoneticPr fontId="12" type="noConversion"/>
  </si>
  <si>
    <t>Data storage (bits)</t>
    <phoneticPr fontId="12" type="noConversion"/>
  </si>
  <si>
    <t>For one iteration</t>
    <phoneticPr fontId="12" type="noConversion"/>
  </si>
  <si>
    <t>Disparity vectors</t>
    <phoneticPr fontId="12" type="noConversion"/>
  </si>
  <si>
    <t>Reference and decoded template</t>
    <phoneticPr fontId="12" type="noConversion"/>
  </si>
  <si>
    <t>Reference block</t>
    <phoneticPr fontId="12" type="noConversion"/>
  </si>
  <si>
    <t>Compensated block</t>
    <phoneticPr fontId="12" type="noConversion"/>
  </si>
  <si>
    <t>Data rate (bits/MB)</t>
    <phoneticPr fontId="12" type="noConversion"/>
  </si>
  <si>
    <t xml:space="preserve"> Input</t>
    <phoneticPr fontId="12" type="noConversion"/>
  </si>
  <si>
    <t>output</t>
  </si>
  <si>
    <t>For one MB</t>
    <phoneticPr fontId="12" type="noConversion"/>
  </si>
  <si>
    <t>Disparity vectors</t>
  </si>
  <si>
    <t>U_refP</t>
    <phoneticPr fontId="12" type="noConversion"/>
  </si>
  <si>
    <t>L_refP</t>
    <phoneticPr fontId="12" type="noConversion"/>
  </si>
  <si>
    <t># of Prediction Codes</t>
    <phoneticPr fontId="12" type="noConversion"/>
  </si>
  <si>
    <t>Intra_16x16</t>
    <phoneticPr fontId="12" type="noConversion"/>
  </si>
  <si>
    <t>Intra_8x8</t>
    <phoneticPr fontId="12" type="noConversion"/>
  </si>
  <si>
    <t>Intra_4x4</t>
    <phoneticPr fontId="12" type="noConversion"/>
  </si>
  <si>
    <t>Two Representation Depth Value Generation</t>
    <phoneticPr fontId="12" type="noConversion"/>
  </si>
  <si>
    <t>Prediction code of neighboring line</t>
    <phoneticPr fontId="12" type="noConversion"/>
  </si>
  <si>
    <t>Prediction code generation of current block and prediction map to depth conversion</t>
    <phoneticPr fontId="12" type="noConversion"/>
  </si>
  <si>
    <t>Add/Comp</t>
    <phoneticPr fontId="12" type="noConversion"/>
  </si>
  <si>
    <t>Shift</t>
    <phoneticPr fontId="12" type="noConversion"/>
  </si>
  <si>
    <t>Div</t>
    <phoneticPr fontId="12" type="noConversion"/>
  </si>
  <si>
    <t>Comp/Add</t>
    <phoneticPr fontId="12" type="noConversion"/>
  </si>
  <si>
    <t>Add/Comp/Logi</t>
    <phoneticPr fontId="12" type="noConversion"/>
  </si>
  <si>
    <t>Div</t>
    <phoneticPr fontId="12" type="noConversion"/>
  </si>
  <si>
    <t>Add/Comp/Logi</t>
    <phoneticPr fontId="12" type="noConversion"/>
  </si>
  <si>
    <t>Intra_16x16</t>
    <phoneticPr fontId="12" type="noConversion"/>
  </si>
  <si>
    <t>Intra_4x4</t>
    <phoneticPr fontId="12" type="noConversion"/>
  </si>
  <si>
    <t>Data Storage (bits)</t>
    <phoneticPr fontId="12" type="noConversion"/>
  </si>
  <si>
    <t>upper and left lines</t>
    <phoneticPr fontId="12" type="noConversion"/>
  </si>
  <si>
    <t>Prediction code difference</t>
    <phoneticPr fontId="12" type="noConversion"/>
  </si>
  <si>
    <t>LUT</t>
    <phoneticPr fontId="12" type="noConversion"/>
  </si>
  <si>
    <t>Decoded blcok</t>
    <phoneticPr fontId="12" type="noConversion"/>
  </si>
  <si>
    <t>Total</t>
    <phoneticPr fontId="12" type="noConversion"/>
  </si>
  <si>
    <t xml:space="preserve">Total </t>
    <phoneticPr fontId="12" type="noConversion"/>
  </si>
  <si>
    <t>Intra_4x4</t>
    <phoneticPr fontId="12" type="noConversion"/>
  </si>
  <si>
    <t>Input</t>
  </si>
  <si>
    <t>Output</t>
    <phoneticPr fontId="12" type="noConversion"/>
  </si>
  <si>
    <t>upper and left lines</t>
    <phoneticPr fontId="12" type="noConversion"/>
  </si>
  <si>
    <t>Prediction code difference</t>
    <phoneticPr fontId="12" type="noConversion"/>
  </si>
  <si>
    <t>Decoded blcok</t>
    <phoneticPr fontId="12" type="noConversion"/>
  </si>
  <si>
    <t>Intra_4x4</t>
    <phoneticPr fontId="12" type="noConversion"/>
  </si>
  <si>
    <t>Adaptive Luminance Compensation (ALC)</t>
    <phoneticPr fontId="2"/>
  </si>
  <si>
    <t>Illumination Compensation (IC)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</si>
</sst>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新細明體"/>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theme="1"/>
      <name val="新細明體"/>
      <family val="3"/>
      <charset val="128"/>
      <scheme val="minor"/>
    </font>
    <font>
      <sz val="6"/>
      <name val="新細明體"/>
      <family val="3"/>
      <charset val="128"/>
      <scheme val="minor"/>
    </font>
    <font>
      <sz val="11"/>
      <color rgb="FF1F497D"/>
      <name val="Calibri"/>
      <family val="2"/>
    </font>
    <font>
      <sz val="10"/>
      <name val="Arial"/>
      <family val="2"/>
    </font>
    <font>
      <sz val="8"/>
      <name val="돋움"/>
      <family val="3"/>
      <charset val="129"/>
    </font>
    <font>
      <b/>
      <sz val="11"/>
      <name val="新細明體"/>
      <family val="3"/>
      <charset val="128"/>
      <scheme val="minor"/>
    </font>
    <font>
      <sz val="9"/>
      <color indexed="81"/>
      <name val="Tahoma"/>
      <family val="2"/>
    </font>
    <font>
      <b/>
      <sz val="9"/>
      <color indexed="81"/>
      <name val="Tahoma"/>
      <family val="2"/>
    </font>
    <font>
      <sz val="9"/>
      <name val="新細明體"/>
      <family val="3"/>
      <charset val="136"/>
      <scheme val="minor"/>
    </font>
    <font>
      <strike/>
      <sz val="11"/>
      <color theme="1"/>
      <name val="新細明體"/>
      <family val="3"/>
      <charset val="128"/>
      <scheme val="minor"/>
    </font>
    <font>
      <sz val="12"/>
      <color theme="1"/>
      <name val="新細明體"/>
      <family val="2"/>
      <scheme val="minor"/>
    </font>
    <font>
      <sz val="12"/>
      <color theme="1"/>
      <name val="Arial"/>
      <family val="2"/>
    </font>
    <font>
      <sz val="12"/>
      <color theme="1"/>
      <name val="Arial Unicode MS"/>
      <family val="2"/>
      <charset val="136"/>
    </font>
  </fonts>
  <fills count="12">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7" tint="0.79998168889431442"/>
        <bgColor indexed="64"/>
      </patternFill>
    </fill>
  </fills>
  <borders count="54">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7" fillId="0" borderId="0"/>
    <xf numFmtId="0" fontId="14" fillId="0" borderId="0"/>
  </cellStyleXfs>
  <cellXfs count="205">
    <xf numFmtId="0" fontId="0" fillId="0" borderId="0" xfId="0">
      <alignment vertical="center"/>
    </xf>
    <xf numFmtId="0" fontId="0" fillId="0" borderId="1" xfId="0" applyBorder="1">
      <alignment vertical="center"/>
    </xf>
    <xf numFmtId="0" fontId="0" fillId="0" borderId="0" xfId="0" applyBorder="1" applyAlignment="1">
      <alignment vertical="center" wrapText="1"/>
    </xf>
    <xf numFmtId="0" fontId="0" fillId="0" borderId="0" xfId="0" applyBorder="1">
      <alignment vertical="center"/>
    </xf>
    <xf numFmtId="0" fontId="0" fillId="0" borderId="2" xfId="0" applyBorder="1">
      <alignment vertical="center"/>
    </xf>
    <xf numFmtId="0" fontId="0" fillId="0" borderId="5" xfId="0" applyBorder="1">
      <alignment vertical="center"/>
    </xf>
    <xf numFmtId="0" fontId="0" fillId="0" borderId="6" xfId="0" applyBorder="1" applyAlignment="1">
      <alignment vertical="center" wrapText="1"/>
    </xf>
    <xf numFmtId="0" fontId="0" fillId="0" borderId="1" xfId="0" applyFill="1" applyBorder="1">
      <alignment vertical="center"/>
    </xf>
    <xf numFmtId="0" fontId="0" fillId="0" borderId="0" xfId="0" applyFill="1" applyBorder="1">
      <alignment vertical="center"/>
    </xf>
    <xf numFmtId="0" fontId="0" fillId="0" borderId="2" xfId="0" applyFill="1" applyBorder="1">
      <alignment vertical="center"/>
    </xf>
    <xf numFmtId="0" fontId="0" fillId="2" borderId="7" xfId="0" applyFill="1" applyBorder="1">
      <alignment vertical="center"/>
    </xf>
    <xf numFmtId="0" fontId="0" fillId="3" borderId="7" xfId="0" applyFill="1" applyBorder="1">
      <alignment vertical="center"/>
    </xf>
    <xf numFmtId="0" fontId="0" fillId="4" borderId="7" xfId="0" applyFill="1" applyBorder="1">
      <alignment vertical="center"/>
    </xf>
    <xf numFmtId="0" fontId="4" fillId="5" borderId="7" xfId="0" applyFont="1" applyFill="1" applyBorder="1" applyAlignment="1">
      <alignment horizontal="center" vertical="center"/>
    </xf>
    <xf numFmtId="0" fontId="0" fillId="0" borderId="8" xfId="0" applyBorder="1">
      <alignment vertical="center"/>
    </xf>
    <xf numFmtId="0" fontId="0" fillId="0" borderId="10" xfId="0" applyFill="1"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0" xfId="0" applyFill="1" applyBorder="1" applyAlignment="1">
      <alignment vertical="center" wrapText="1"/>
    </xf>
    <xf numFmtId="0" fontId="0" fillId="0" borderId="12" xfId="0" applyBorder="1" applyAlignment="1">
      <alignment vertical="center" wrapText="1"/>
    </xf>
    <xf numFmtId="0" fontId="0" fillId="0" borderId="12" xfId="0" applyFill="1" applyBorder="1" applyAlignment="1">
      <alignment vertical="center" wrapText="1"/>
    </xf>
    <xf numFmtId="0" fontId="0" fillId="0" borderId="28" xfId="0" applyBorder="1">
      <alignment vertical="center"/>
    </xf>
    <xf numFmtId="0" fontId="0" fillId="0" borderId="29" xfId="0" applyBorder="1" applyAlignment="1">
      <alignment vertical="center" wrapText="1"/>
    </xf>
    <xf numFmtId="0" fontId="0" fillId="0" borderId="21" xfId="0" applyBorder="1" applyAlignment="1">
      <alignment vertical="center" wrapText="1"/>
    </xf>
    <xf numFmtId="0" fontId="0" fillId="0" borderId="28" xfId="0" applyFill="1" applyBorder="1">
      <alignment vertical="center"/>
    </xf>
    <xf numFmtId="0" fontId="0" fillId="0" borderId="9" xfId="0" applyFill="1" applyBorder="1">
      <alignment vertical="center"/>
    </xf>
    <xf numFmtId="0" fontId="0" fillId="0" borderId="31" xfId="0" applyFill="1" applyBorder="1" applyAlignment="1">
      <alignment vertical="center" wrapText="1"/>
    </xf>
    <xf numFmtId="0" fontId="0" fillId="0" borderId="28" xfId="0" applyBorder="1" applyAlignment="1">
      <alignment vertical="center" wrapText="1"/>
    </xf>
    <xf numFmtId="0" fontId="0" fillId="0" borderId="33" xfId="0" applyFill="1" applyBorder="1" applyAlignment="1">
      <alignment vertical="center" wrapText="1"/>
    </xf>
    <xf numFmtId="0" fontId="4" fillId="0" borderId="33" xfId="0" applyFont="1" applyBorder="1" applyAlignment="1">
      <alignment vertical="center" wrapText="1"/>
    </xf>
    <xf numFmtId="0" fontId="0" fillId="0" borderId="35" xfId="0" applyFont="1" applyBorder="1">
      <alignment vertical="center"/>
    </xf>
    <xf numFmtId="0" fontId="0" fillId="0" borderId="32" xfId="0" applyFont="1" applyBorder="1">
      <alignment vertical="center"/>
    </xf>
    <xf numFmtId="0" fontId="0" fillId="0" borderId="24" xfId="0" applyBorder="1" applyAlignment="1">
      <alignment vertical="center" wrapText="1"/>
    </xf>
    <xf numFmtId="0" fontId="0" fillId="0" borderId="34" xfId="0" applyBorder="1">
      <alignment vertical="center"/>
    </xf>
    <xf numFmtId="0" fontId="0" fillId="0" borderId="32" xfId="0" applyBorder="1" applyAlignment="1">
      <alignment vertical="center" wrapText="1"/>
    </xf>
    <xf numFmtId="0" fontId="0" fillId="0" borderId="41" xfId="0" applyFill="1" applyBorder="1" applyAlignment="1">
      <alignment vertical="center" wrapText="1"/>
    </xf>
    <xf numFmtId="0" fontId="4" fillId="0" borderId="41" xfId="0" applyFont="1" applyBorder="1" applyAlignment="1">
      <alignment vertical="center" wrapText="1"/>
    </xf>
    <xf numFmtId="0" fontId="0" fillId="0" borderId="29" xfId="0" applyFill="1" applyBorder="1" applyAlignment="1">
      <alignment vertical="center" wrapText="1"/>
    </xf>
    <xf numFmtId="0" fontId="0" fillId="0" borderId="28" xfId="0" applyFill="1" applyBorder="1" applyAlignment="1">
      <alignment vertical="center" wrapText="1"/>
    </xf>
    <xf numFmtId="0" fontId="0" fillId="0" borderId="14" xfId="0" applyBorder="1" applyAlignment="1">
      <alignment vertical="center" wrapText="1"/>
    </xf>
    <xf numFmtId="0" fontId="6" fillId="0" borderId="0" xfId="0" applyFont="1">
      <alignment vertical="center"/>
    </xf>
    <xf numFmtId="0" fontId="0" fillId="0" borderId="38" xfId="0" applyBorder="1">
      <alignment vertical="center"/>
    </xf>
    <xf numFmtId="0" fontId="0" fillId="2" borderId="38" xfId="0" applyFill="1" applyBorder="1">
      <alignment vertical="center"/>
    </xf>
    <xf numFmtId="0" fontId="0" fillId="2" borderId="0" xfId="0" applyFill="1">
      <alignment vertical="center"/>
    </xf>
    <xf numFmtId="0" fontId="7" fillId="4" borderId="38" xfId="1" applyFill="1" applyBorder="1"/>
    <xf numFmtId="0" fontId="0" fillId="7" borderId="38" xfId="0" applyFill="1" applyBorder="1">
      <alignment vertical="center"/>
    </xf>
    <xf numFmtId="0" fontId="0" fillId="7" borderId="37" xfId="0" applyFill="1" applyBorder="1">
      <alignment vertical="center"/>
    </xf>
    <xf numFmtId="0" fontId="0" fillId="7" borderId="36" xfId="0" applyFill="1" applyBorder="1">
      <alignment vertical="center"/>
    </xf>
    <xf numFmtId="0" fontId="4" fillId="5" borderId="21" xfId="0" applyFont="1" applyFill="1" applyBorder="1">
      <alignment vertical="center"/>
    </xf>
    <xf numFmtId="0" fontId="4" fillId="5" borderId="14" xfId="0" applyFont="1" applyFill="1" applyBorder="1">
      <alignment vertical="center"/>
    </xf>
    <xf numFmtId="0" fontId="0" fillId="0" borderId="37" xfId="0" applyBorder="1">
      <alignment vertical="center"/>
    </xf>
    <xf numFmtId="0" fontId="0" fillId="0" borderId="36" xfId="0" applyBorder="1">
      <alignment vertical="center"/>
    </xf>
    <xf numFmtId="0" fontId="0" fillId="2" borderId="14" xfId="0" applyFill="1" applyBorder="1">
      <alignment vertical="center"/>
    </xf>
    <xf numFmtId="0" fontId="7" fillId="4" borderId="38" xfId="1" applyFill="1" applyBorder="1" applyAlignment="1"/>
    <xf numFmtId="0" fontId="0" fillId="4" borderId="0" xfId="0" applyFill="1">
      <alignment vertical="center"/>
    </xf>
    <xf numFmtId="0" fontId="0" fillId="3" borderId="0" xfId="0" applyFill="1">
      <alignment vertical="center"/>
    </xf>
    <xf numFmtId="0" fontId="0" fillId="0" borderId="42" xfId="0" applyBorder="1">
      <alignment vertical="center"/>
    </xf>
    <xf numFmtId="0" fontId="0" fillId="0" borderId="43" xfId="0" applyBorder="1">
      <alignment vertical="center"/>
    </xf>
    <xf numFmtId="0" fontId="0" fillId="7" borderId="42" xfId="0" applyFill="1" applyBorder="1">
      <alignment vertical="center"/>
    </xf>
    <xf numFmtId="0" fontId="0" fillId="0" borderId="29" xfId="0" applyBorder="1">
      <alignment vertical="center"/>
    </xf>
    <xf numFmtId="0" fontId="0" fillId="0" borderId="30" xfId="0" applyBorder="1">
      <alignment vertical="center"/>
    </xf>
    <xf numFmtId="0" fontId="0" fillId="2" borderId="21" xfId="0" applyFill="1" applyBorder="1">
      <alignment vertical="center"/>
    </xf>
    <xf numFmtId="0" fontId="0" fillId="2" borderId="14" xfId="0" applyFont="1" applyFill="1" applyBorder="1">
      <alignment vertical="center"/>
    </xf>
    <xf numFmtId="0" fontId="0" fillId="2" borderId="22" xfId="0" applyFont="1" applyFill="1" applyBorder="1">
      <alignment vertical="center"/>
    </xf>
    <xf numFmtId="0" fontId="4" fillId="0" borderId="0" xfId="0" applyFont="1" applyFill="1" applyBorder="1">
      <alignment vertical="center"/>
    </xf>
    <xf numFmtId="0" fontId="0" fillId="3" borderId="38" xfId="0" applyFill="1" applyBorder="1">
      <alignment vertical="center"/>
    </xf>
    <xf numFmtId="0" fontId="0" fillId="8" borderId="0" xfId="0" applyFill="1">
      <alignment vertical="center"/>
    </xf>
    <xf numFmtId="0" fontId="4" fillId="5" borderId="37" xfId="0" applyFont="1" applyFill="1" applyBorder="1">
      <alignment vertical="center"/>
    </xf>
    <xf numFmtId="0" fontId="4" fillId="5" borderId="42" xfId="0" applyFont="1" applyFill="1" applyBorder="1">
      <alignment vertical="center"/>
    </xf>
    <xf numFmtId="0" fontId="9" fillId="5" borderId="22" xfId="1" applyFont="1" applyFill="1" applyBorder="1"/>
    <xf numFmtId="0" fontId="9" fillId="5" borderId="14" xfId="1" applyFont="1" applyFill="1" applyBorder="1"/>
    <xf numFmtId="0" fontId="0" fillId="0" borderId="37" xfId="0" applyFont="1" applyBorder="1">
      <alignment vertical="center"/>
    </xf>
    <xf numFmtId="0" fontId="0" fillId="0" borderId="38" xfId="0" applyFont="1" applyBorder="1">
      <alignment vertical="center"/>
    </xf>
    <xf numFmtId="0" fontId="0" fillId="0" borderId="36" xfId="0" applyFont="1" applyBorder="1">
      <alignment vertical="center"/>
    </xf>
    <xf numFmtId="0" fontId="0" fillId="0" borderId="38" xfId="0" applyFill="1" applyBorder="1">
      <alignment vertical="center"/>
    </xf>
    <xf numFmtId="0" fontId="0" fillId="2" borderId="22" xfId="0" applyFill="1" applyBorder="1">
      <alignment vertical="center"/>
    </xf>
    <xf numFmtId="0" fontId="0" fillId="0" borderId="0" xfId="0" applyBorder="1" applyAlignment="1">
      <alignment horizontal="left" vertical="center" wrapText="1" indent="1"/>
    </xf>
    <xf numFmtId="0" fontId="0" fillId="6" borderId="4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0" fillId="0" borderId="0" xfId="0" applyBorder="1" applyAlignment="1">
      <alignment horizontal="center" vertical="center" wrapText="1"/>
    </xf>
    <xf numFmtId="0" fontId="0" fillId="0" borderId="7" xfId="0" applyFill="1" applyBorder="1" applyAlignment="1">
      <alignment horizontal="center" vertical="center" wrapText="1"/>
    </xf>
    <xf numFmtId="0" fontId="0" fillId="6" borderId="46" xfId="0" applyFill="1" applyBorder="1" applyAlignment="1">
      <alignment horizontal="center" vertical="center" wrapText="1"/>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50" xfId="0" applyFill="1" applyBorder="1" applyAlignment="1">
      <alignment horizontal="center" vertical="center" wrapText="1"/>
    </xf>
    <xf numFmtId="0" fontId="0" fillId="0" borderId="41" xfId="0" applyBorder="1" applyAlignment="1">
      <alignment horizontal="center" vertical="center" wrapText="1"/>
    </xf>
    <xf numFmtId="0" fontId="0" fillId="0" borderId="49" xfId="0" applyBorder="1" applyAlignment="1">
      <alignment horizontal="center" vertical="center" wrapText="1"/>
    </xf>
    <xf numFmtId="0" fontId="0" fillId="0" borderId="34"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0" fillId="0" borderId="34"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50" xfId="0" applyBorder="1" applyAlignment="1">
      <alignment horizontal="center" vertical="center" wrapText="1"/>
    </xf>
    <xf numFmtId="0" fontId="0" fillId="0" borderId="48" xfId="0" applyBorder="1" applyAlignment="1">
      <alignment horizontal="center" vertical="center" wrapText="1"/>
    </xf>
    <xf numFmtId="0" fontId="0" fillId="0" borderId="48"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51" xfId="0" applyBorder="1" applyAlignment="1">
      <alignment horizontal="center" vertical="center" wrapText="1"/>
    </xf>
    <xf numFmtId="0" fontId="0" fillId="0" borderId="47" xfId="0" applyBorder="1" applyAlignment="1">
      <alignment horizontal="center" vertical="center" wrapText="1"/>
    </xf>
    <xf numFmtId="0" fontId="0" fillId="0" borderId="0" xfId="0" applyAlignment="1">
      <alignment vertical="center" wrapText="1"/>
    </xf>
    <xf numFmtId="0" fontId="0" fillId="0" borderId="12" xfId="0" applyFont="1" applyFill="1" applyBorder="1" applyAlignment="1">
      <alignment horizontal="center" vertical="center" wrapText="1"/>
    </xf>
    <xf numFmtId="0" fontId="0" fillId="0" borderId="26" xfId="0"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13" fillId="0" borderId="44"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0" borderId="5" xfId="0" applyFill="1" applyBorder="1">
      <alignment vertical="center"/>
    </xf>
    <xf numFmtId="0" fontId="15" fillId="0" borderId="0" xfId="2" applyFont="1"/>
    <xf numFmtId="0" fontId="15" fillId="0" borderId="14" xfId="2" applyFont="1" applyBorder="1"/>
    <xf numFmtId="0" fontId="15" fillId="9" borderId="21" xfId="2" applyFont="1" applyFill="1" applyBorder="1"/>
    <xf numFmtId="0" fontId="15" fillId="9" borderId="14" xfId="2" applyFont="1" applyFill="1" applyBorder="1"/>
    <xf numFmtId="0" fontId="15" fillId="10" borderId="14" xfId="2" applyFont="1" applyFill="1" applyBorder="1"/>
    <xf numFmtId="0" fontId="15" fillId="0" borderId="0" xfId="2" applyFont="1" applyFill="1"/>
    <xf numFmtId="0" fontId="15" fillId="9" borderId="18" xfId="2" applyFont="1" applyFill="1" applyBorder="1"/>
    <xf numFmtId="0" fontId="15" fillId="0" borderId="10" xfId="2" applyFont="1" applyBorder="1"/>
    <xf numFmtId="0" fontId="15" fillId="0" borderId="1" xfId="2" applyFont="1" applyBorder="1"/>
    <xf numFmtId="0" fontId="15" fillId="0" borderId="12" xfId="2" applyFont="1" applyBorder="1"/>
    <xf numFmtId="0" fontId="15" fillId="11" borderId="33" xfId="2" applyFont="1" applyFill="1" applyBorder="1"/>
    <xf numFmtId="0" fontId="15" fillId="11" borderId="16" xfId="2" applyFont="1" applyFill="1" applyBorder="1"/>
    <xf numFmtId="0" fontId="15" fillId="11" borderId="14" xfId="2" applyFont="1" applyFill="1" applyBorder="1"/>
    <xf numFmtId="0" fontId="15" fillId="5" borderId="21" xfId="2" applyFont="1" applyFill="1" applyBorder="1"/>
    <xf numFmtId="0" fontId="15" fillId="5" borderId="14" xfId="2" applyFont="1" applyFill="1" applyBorder="1"/>
    <xf numFmtId="0" fontId="15" fillId="11" borderId="21" xfId="2" applyFont="1" applyFill="1" applyBorder="1" applyAlignment="1">
      <alignment horizontal="center" wrapText="1"/>
    </xf>
    <xf numFmtId="0" fontId="15" fillId="11" borderId="14" xfId="2" applyFont="1" applyFill="1" applyBorder="1" applyAlignment="1">
      <alignment horizontal="center" wrapText="1"/>
    </xf>
    <xf numFmtId="0" fontId="15" fillId="5" borderId="53" xfId="2" applyFont="1" applyFill="1" applyBorder="1" applyAlignment="1">
      <alignment horizontal="center" wrapText="1"/>
    </xf>
    <xf numFmtId="0" fontId="15" fillId="5" borderId="21" xfId="2" applyFont="1" applyFill="1" applyBorder="1" applyAlignment="1">
      <alignment horizontal="center" wrapText="1"/>
    </xf>
    <xf numFmtId="0" fontId="15" fillId="0" borderId="43" xfId="2" applyFont="1" applyBorder="1"/>
    <xf numFmtId="0" fontId="15" fillId="0" borderId="29" xfId="2" applyFont="1" applyBorder="1"/>
    <xf numFmtId="0" fontId="16" fillId="0" borderId="0" xfId="2" applyFont="1"/>
    <xf numFmtId="0" fontId="16" fillId="0" borderId="14" xfId="2" applyFont="1" applyBorder="1"/>
    <xf numFmtId="0" fontId="16" fillId="9" borderId="21" xfId="2" applyFont="1" applyFill="1" applyBorder="1"/>
    <xf numFmtId="0" fontId="16" fillId="9" borderId="14" xfId="2" applyFont="1" applyFill="1" applyBorder="1"/>
    <xf numFmtId="0" fontId="16" fillId="0" borderId="0" xfId="2" applyFont="1" applyFill="1"/>
    <xf numFmtId="0" fontId="16" fillId="0" borderId="12" xfId="2" applyFont="1" applyBorder="1"/>
    <xf numFmtId="0" fontId="16" fillId="0" borderId="1" xfId="2" applyFont="1" applyBorder="1"/>
    <xf numFmtId="0" fontId="16" fillId="11" borderId="21" xfId="2" applyFont="1" applyFill="1" applyBorder="1" applyAlignment="1">
      <alignment horizontal="center"/>
    </xf>
    <xf numFmtId="0" fontId="16" fillId="11" borderId="14" xfId="2" applyFont="1" applyFill="1" applyBorder="1" applyAlignment="1">
      <alignment horizontal="center"/>
    </xf>
    <xf numFmtId="0" fontId="16" fillId="11" borderId="16" xfId="2" applyFont="1" applyFill="1" applyBorder="1" applyAlignment="1">
      <alignment horizontal="center"/>
    </xf>
    <xf numFmtId="0" fontId="16" fillId="5" borderId="21" xfId="2" applyFont="1" applyFill="1" applyBorder="1" applyAlignment="1">
      <alignment horizontal="center"/>
    </xf>
    <xf numFmtId="0" fontId="16" fillId="5" borderId="14" xfId="2" applyFont="1" applyFill="1" applyBorder="1" applyAlignment="1">
      <alignment horizontal="center"/>
    </xf>
    <xf numFmtId="0" fontId="16" fillId="0" borderId="0" xfId="2" applyFont="1" applyBorder="1"/>
    <xf numFmtId="0" fontId="16" fillId="11" borderId="21" xfId="2" applyFont="1" applyFill="1" applyBorder="1" applyAlignment="1">
      <alignment horizontal="center" wrapText="1"/>
    </xf>
    <xf numFmtId="0" fontId="16" fillId="11" borderId="14" xfId="2" applyFont="1" applyFill="1" applyBorder="1" applyAlignment="1">
      <alignment horizontal="center" wrapText="1"/>
    </xf>
    <xf numFmtId="0" fontId="16" fillId="0" borderId="12" xfId="2" applyFont="1" applyFill="1" applyBorder="1"/>
    <xf numFmtId="0" fontId="15" fillId="0" borderId="12" xfId="2" applyFont="1" applyFill="1" applyBorder="1" applyAlignment="1"/>
    <xf numFmtId="0" fontId="15" fillId="0" borderId="12" xfId="2" applyFont="1" applyFill="1" applyBorder="1"/>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35" xfId="0" applyBorder="1" applyAlignment="1">
      <alignment horizontal="center" vertical="center" wrapText="1"/>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2" borderId="2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4" borderId="4" xfId="0" applyFont="1" applyFill="1" applyBorder="1" applyAlignment="1">
      <alignment horizontal="center" vertical="center" wrapText="1"/>
    </xf>
    <xf numFmtId="0" fontId="0" fillId="4" borderId="3" xfId="0" applyFont="1" applyFill="1" applyBorder="1" applyAlignment="1">
      <alignment horizontal="center" vertical="center" wrapText="1"/>
    </xf>
    <xf numFmtId="0" fontId="4" fillId="0" borderId="39" xfId="0" applyFont="1" applyBorder="1" applyAlignment="1">
      <alignment vertical="center" wrapText="1"/>
    </xf>
    <xf numFmtId="0" fontId="4" fillId="0" borderId="10" xfId="0" applyFont="1" applyBorder="1" applyAlignment="1">
      <alignment vertical="center" wrapText="1"/>
    </xf>
    <xf numFmtId="0" fontId="0" fillId="0" borderId="10" xfId="0" applyBorder="1" applyAlignment="1">
      <alignment vertical="center" wrapText="1"/>
    </xf>
    <xf numFmtId="0" fontId="0" fillId="0" borderId="33" xfId="0" applyBorder="1" applyAlignment="1">
      <alignment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vertical="center"/>
    </xf>
    <xf numFmtId="0" fontId="0" fillId="0" borderId="38" xfId="0" applyBorder="1" applyAlignment="1">
      <alignment vertical="center"/>
    </xf>
    <xf numFmtId="0" fontId="0" fillId="0" borderId="36" xfId="0" applyBorder="1" applyAlignment="1">
      <alignment vertical="center"/>
    </xf>
    <xf numFmtId="0" fontId="4" fillId="0" borderId="37" xfId="0" applyFont="1" applyBorder="1" applyAlignment="1">
      <alignment vertical="center" wrapText="1"/>
    </xf>
    <xf numFmtId="0" fontId="0" fillId="0" borderId="38" xfId="0" applyBorder="1" applyAlignment="1">
      <alignment vertical="center" wrapText="1"/>
    </xf>
    <xf numFmtId="0" fontId="0" fillId="0" borderId="36" xfId="0" applyBorder="1" applyAlignment="1">
      <alignment vertical="center" wrapText="1"/>
    </xf>
    <xf numFmtId="0" fontId="4" fillId="0" borderId="22" xfId="0" applyFont="1" applyBorder="1" applyAlignment="1">
      <alignment horizontal="center" vertical="center" wrapText="1"/>
    </xf>
    <xf numFmtId="0" fontId="15" fillId="9" borderId="0" xfId="2" applyFont="1" applyFill="1" applyBorder="1" applyAlignment="1">
      <alignment horizontal="center"/>
    </xf>
    <xf numFmtId="0" fontId="15" fillId="9" borderId="18" xfId="2" applyFont="1" applyFill="1" applyBorder="1" applyAlignment="1">
      <alignment horizontal="center"/>
    </xf>
    <xf numFmtId="0" fontId="15" fillId="9" borderId="0" xfId="2" applyFont="1" applyFill="1" applyBorder="1" applyAlignment="1">
      <alignment horizontal="center" wrapText="1"/>
    </xf>
    <xf numFmtId="0" fontId="16" fillId="0" borderId="14" xfId="2" applyFont="1" applyBorder="1" applyAlignment="1">
      <alignment horizontal="center" vertical="center"/>
    </xf>
    <xf numFmtId="0" fontId="15" fillId="9" borderId="28" xfId="2" applyFont="1" applyFill="1" applyBorder="1" applyAlignment="1">
      <alignment horizontal="center"/>
    </xf>
    <xf numFmtId="0" fontId="15" fillId="9" borderId="30" xfId="2" applyFont="1" applyFill="1" applyBorder="1" applyAlignment="1">
      <alignment horizontal="center"/>
    </xf>
    <xf numFmtId="0" fontId="16" fillId="9" borderId="0" xfId="2" applyFont="1" applyFill="1" applyBorder="1" applyAlignment="1">
      <alignment horizontal="center"/>
    </xf>
    <xf numFmtId="0" fontId="16" fillId="9" borderId="18" xfId="2" applyFont="1" applyFill="1" applyBorder="1" applyAlignment="1">
      <alignment horizontal="center"/>
    </xf>
    <xf numFmtId="0" fontId="16" fillId="9" borderId="28" xfId="2" applyFont="1" applyFill="1" applyBorder="1" applyAlignment="1">
      <alignment horizontal="center"/>
    </xf>
    <xf numFmtId="0" fontId="16" fillId="9" borderId="30" xfId="2" applyFont="1" applyFill="1" applyBorder="1" applyAlignment="1">
      <alignment horizontal="center"/>
    </xf>
    <xf numFmtId="0" fontId="0" fillId="0" borderId="26" xfId="0" applyBorder="1">
      <alignment vertical="center"/>
    </xf>
  </cellXfs>
  <cellStyles count="3">
    <cellStyle name="一般" xfId="0" builtinId="0"/>
    <cellStyle name="一般 2" xfId="2"/>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0"/>
  <sheetViews>
    <sheetView tabSelected="1" zoomScaleNormal="100" workbookViewId="0">
      <pane xSplit="4" ySplit="4" topLeftCell="E13" activePane="bottomRight" state="frozen"/>
      <selection pane="topRight" activeCell="E1" sqref="E1"/>
      <selection pane="bottomLeft" activeCell="A5" sqref="A5"/>
      <selection pane="bottomRight" activeCell="D24" sqref="D24"/>
    </sheetView>
  </sheetViews>
  <sheetFormatPr defaultRowHeight="15.75"/>
  <cols>
    <col min="3" max="3" width="14.85546875" customWidth="1"/>
    <col min="4" max="4" width="35" customWidth="1"/>
    <col min="5" max="5" width="15.28515625" customWidth="1"/>
  </cols>
  <sheetData>
    <row r="1" spans="1:24">
      <c r="E1" s="46"/>
    </row>
    <row r="2" spans="1:24" ht="16.5" thickBot="1"/>
    <row r="3" spans="1:24" ht="36" customHeight="1" thickBot="1">
      <c r="B3" s="187" t="s">
        <v>26</v>
      </c>
      <c r="C3" s="188"/>
      <c r="D3" s="188"/>
      <c r="E3" s="188"/>
      <c r="F3" s="189"/>
      <c r="G3" s="184" t="s">
        <v>66</v>
      </c>
      <c r="H3" s="185"/>
      <c r="I3" s="186"/>
      <c r="J3" s="186" t="s">
        <v>18</v>
      </c>
      <c r="K3" s="186"/>
      <c r="L3" s="184" t="s">
        <v>106</v>
      </c>
      <c r="M3" s="185"/>
      <c r="N3" s="185"/>
      <c r="O3" s="185"/>
      <c r="P3" s="185"/>
      <c r="Q3" s="186"/>
      <c r="R3" s="184" t="s">
        <v>98</v>
      </c>
      <c r="S3" s="185"/>
      <c r="T3" s="185"/>
      <c r="U3" s="185"/>
      <c r="V3" s="185"/>
      <c r="W3" s="185"/>
      <c r="X3" s="186"/>
    </row>
    <row r="4" spans="1:24" ht="31.5">
      <c r="B4" s="41" t="s">
        <v>27</v>
      </c>
      <c r="C4" s="39" t="s">
        <v>23</v>
      </c>
      <c r="D4" s="36" t="s">
        <v>0</v>
      </c>
      <c r="E4" s="36" t="s">
        <v>1</v>
      </c>
      <c r="F4" s="37" t="s">
        <v>2</v>
      </c>
      <c r="G4" s="38" t="s">
        <v>94</v>
      </c>
      <c r="H4" s="6" t="s">
        <v>105</v>
      </c>
      <c r="I4" s="16"/>
      <c r="J4" s="32" t="s">
        <v>3</v>
      </c>
      <c r="K4" s="40" t="s">
        <v>25</v>
      </c>
      <c r="L4" s="169" t="s">
        <v>21</v>
      </c>
      <c r="M4" s="170"/>
      <c r="N4" s="171"/>
      <c r="O4" s="172" t="s">
        <v>22</v>
      </c>
      <c r="P4" s="170"/>
      <c r="Q4" s="173"/>
      <c r="R4" s="169" t="s">
        <v>21</v>
      </c>
      <c r="S4" s="170"/>
      <c r="T4" s="170"/>
      <c r="U4" s="171"/>
      <c r="V4" s="172" t="s">
        <v>22</v>
      </c>
      <c r="W4" s="170"/>
      <c r="X4" s="173"/>
    </row>
    <row r="5" spans="1:24">
      <c r="B5" s="15"/>
      <c r="C5" s="3"/>
      <c r="D5" s="4"/>
      <c r="E5" s="3"/>
      <c r="F5" s="1"/>
      <c r="G5" s="17"/>
      <c r="H5" s="3"/>
      <c r="I5" s="23"/>
      <c r="J5" s="3"/>
      <c r="K5" s="23"/>
      <c r="L5" s="174" t="s">
        <v>102</v>
      </c>
      <c r="M5" s="175"/>
      <c r="N5" s="125" t="s">
        <v>99</v>
      </c>
      <c r="O5" s="176" t="s">
        <v>102</v>
      </c>
      <c r="P5" s="177"/>
      <c r="Q5" s="126" t="s">
        <v>99</v>
      </c>
      <c r="R5" s="174" t="s">
        <v>102</v>
      </c>
      <c r="S5" s="175"/>
      <c r="T5" s="178" t="s">
        <v>99</v>
      </c>
      <c r="U5" s="179"/>
      <c r="V5" s="176" t="s">
        <v>102</v>
      </c>
      <c r="W5" s="177"/>
      <c r="X5" s="126" t="s">
        <v>99</v>
      </c>
    </row>
    <row r="6" spans="1:24" ht="32.25" thickBot="1">
      <c r="B6" s="34"/>
      <c r="C6" s="3"/>
      <c r="D6" s="4"/>
      <c r="E6" s="3"/>
      <c r="F6" s="1"/>
      <c r="G6" s="17"/>
      <c r="H6" s="3"/>
      <c r="I6" s="23"/>
      <c r="J6" s="3"/>
      <c r="K6" s="23"/>
      <c r="L6" s="116" t="s">
        <v>4</v>
      </c>
      <c r="M6" s="117" t="s">
        <v>24</v>
      </c>
      <c r="N6" s="118" t="s">
        <v>4</v>
      </c>
      <c r="O6" s="119" t="s">
        <v>4</v>
      </c>
      <c r="P6" s="117" t="s">
        <v>16</v>
      </c>
      <c r="Q6" s="120" t="s">
        <v>4</v>
      </c>
      <c r="R6" s="121" t="s">
        <v>100</v>
      </c>
      <c r="S6" s="117" t="s">
        <v>101</v>
      </c>
      <c r="T6" s="117" t="s">
        <v>17</v>
      </c>
      <c r="U6" s="117" t="s">
        <v>7</v>
      </c>
      <c r="V6" s="122" t="s">
        <v>6</v>
      </c>
      <c r="W6" s="123" t="s">
        <v>7</v>
      </c>
      <c r="X6" s="124" t="s">
        <v>5</v>
      </c>
    </row>
    <row r="7" spans="1:24">
      <c r="B7" s="180" t="s">
        <v>8</v>
      </c>
      <c r="C7" s="14"/>
      <c r="D7" s="14"/>
      <c r="E7" s="31"/>
      <c r="F7" s="30"/>
      <c r="G7" s="43"/>
      <c r="H7" s="44"/>
      <c r="I7" s="44"/>
      <c r="J7" s="83"/>
      <c r="K7" s="84"/>
      <c r="L7" s="83"/>
      <c r="M7" s="85"/>
      <c r="N7" s="85"/>
      <c r="O7" s="85"/>
      <c r="P7" s="85"/>
      <c r="Q7" s="84"/>
      <c r="R7" s="83"/>
      <c r="S7" s="85"/>
      <c r="T7" s="85"/>
      <c r="U7" s="86"/>
      <c r="V7" s="85"/>
      <c r="W7" s="85"/>
      <c r="X7" s="84"/>
    </row>
    <row r="8" spans="1:24">
      <c r="B8" s="181"/>
      <c r="C8" s="5" t="s">
        <v>107</v>
      </c>
      <c r="D8" s="5" t="s">
        <v>111</v>
      </c>
      <c r="E8" s="9"/>
      <c r="F8" s="8"/>
      <c r="G8" s="26"/>
      <c r="H8" s="24"/>
      <c r="I8" s="24"/>
      <c r="J8" s="87"/>
      <c r="K8" s="88"/>
      <c r="L8" s="87"/>
      <c r="M8" s="89"/>
      <c r="N8" s="89"/>
      <c r="O8" s="89" t="s">
        <v>89</v>
      </c>
      <c r="P8" s="89"/>
      <c r="Q8" s="88" t="s">
        <v>87</v>
      </c>
      <c r="R8" s="127"/>
      <c r="T8" s="89"/>
      <c r="U8" s="90"/>
      <c r="V8" s="89"/>
      <c r="W8" s="89"/>
      <c r="X8" s="88"/>
    </row>
    <row r="9" spans="1:24" ht="31.5">
      <c r="B9" s="181"/>
      <c r="C9" s="5" t="s">
        <v>107</v>
      </c>
      <c r="D9" s="5" t="s">
        <v>200</v>
      </c>
      <c r="E9" s="4"/>
      <c r="F9" s="3"/>
      <c r="G9" s="25"/>
      <c r="H9" s="2"/>
      <c r="I9" s="2"/>
      <c r="J9" s="87"/>
      <c r="K9" s="91"/>
      <c r="L9" s="87" t="s">
        <v>87</v>
      </c>
      <c r="M9" s="92"/>
      <c r="N9" s="89"/>
      <c r="O9" s="89" t="s">
        <v>87</v>
      </c>
      <c r="P9" s="89"/>
      <c r="Q9" s="88"/>
      <c r="R9" s="87"/>
      <c r="S9" s="92" t="s">
        <v>103</v>
      </c>
      <c r="T9" s="89"/>
      <c r="U9" s="90"/>
      <c r="V9" s="89"/>
      <c r="W9" s="89"/>
      <c r="X9" s="88"/>
    </row>
    <row r="10" spans="1:24">
      <c r="B10" s="181"/>
      <c r="C10" s="5" t="s">
        <v>107</v>
      </c>
      <c r="D10" s="129" t="s">
        <v>112</v>
      </c>
      <c r="E10" s="4"/>
      <c r="F10" s="3"/>
      <c r="G10" s="25"/>
      <c r="H10" s="2"/>
      <c r="I10" s="2"/>
      <c r="J10" s="87"/>
      <c r="K10" s="88"/>
      <c r="L10" s="87"/>
      <c r="M10" s="89"/>
      <c r="N10" s="89"/>
      <c r="O10" s="89" t="s">
        <v>114</v>
      </c>
      <c r="P10" s="89"/>
      <c r="Q10" s="128" t="s">
        <v>115</v>
      </c>
      <c r="R10" s="89" t="s">
        <v>87</v>
      </c>
      <c r="S10" s="89"/>
      <c r="T10" s="89"/>
      <c r="U10" s="90"/>
      <c r="V10" s="89"/>
      <c r="W10" s="89"/>
      <c r="X10" s="88"/>
    </row>
    <row r="11" spans="1:24">
      <c r="B11" s="181"/>
      <c r="C11" s="5" t="s">
        <v>108</v>
      </c>
      <c r="D11" s="5" t="s">
        <v>111</v>
      </c>
      <c r="E11" s="4"/>
      <c r="F11" s="3"/>
      <c r="G11" s="25"/>
      <c r="H11" s="2"/>
      <c r="I11" s="2"/>
      <c r="J11" s="87"/>
      <c r="K11" s="88"/>
      <c r="L11" s="87"/>
      <c r="M11" s="89"/>
      <c r="N11" s="89" t="s">
        <v>87</v>
      </c>
      <c r="O11" s="89" t="s">
        <v>88</v>
      </c>
      <c r="P11" s="89"/>
      <c r="Q11" s="88"/>
      <c r="R11" s="87"/>
      <c r="S11" s="89"/>
      <c r="T11" s="89"/>
      <c r="U11" s="90"/>
      <c r="V11" s="89"/>
      <c r="W11" s="89"/>
      <c r="X11" s="88"/>
    </row>
    <row r="12" spans="1:24">
      <c r="B12" s="181"/>
      <c r="C12" s="5" t="s">
        <v>108</v>
      </c>
      <c r="D12" s="5" t="s">
        <v>199</v>
      </c>
      <c r="E12" s="4"/>
      <c r="F12" s="3"/>
      <c r="G12" s="25"/>
      <c r="H12" s="2"/>
      <c r="I12" s="2"/>
      <c r="J12" s="87"/>
      <c r="K12" s="88"/>
      <c r="L12" s="87" t="s">
        <v>87</v>
      </c>
      <c r="M12" s="89"/>
      <c r="N12" s="89"/>
      <c r="O12" s="89" t="s">
        <v>87</v>
      </c>
      <c r="P12" s="89"/>
      <c r="Q12" s="88"/>
      <c r="R12" s="87"/>
      <c r="S12" s="89"/>
      <c r="T12" s="89"/>
      <c r="U12" s="90"/>
      <c r="V12" s="89"/>
      <c r="W12" s="89"/>
      <c r="X12" s="88"/>
    </row>
    <row r="13" spans="1:24" ht="16.5" thickBot="1">
      <c r="B13" s="181"/>
      <c r="C13" s="5"/>
      <c r="D13" s="5"/>
      <c r="E13" s="4"/>
      <c r="F13" s="8"/>
      <c r="G13" s="25"/>
      <c r="H13" s="2"/>
      <c r="I13" s="82"/>
      <c r="J13" s="93"/>
      <c r="K13" s="94"/>
      <c r="L13" s="93"/>
      <c r="M13" s="95"/>
      <c r="N13" s="95"/>
      <c r="O13" s="95"/>
      <c r="P13" s="95"/>
      <c r="Q13" s="94"/>
      <c r="R13" s="93"/>
      <c r="S13" s="95"/>
      <c r="T13" s="95"/>
      <c r="U13" s="96"/>
      <c r="V13" s="95"/>
      <c r="W13" s="95"/>
      <c r="X13" s="94"/>
    </row>
    <row r="14" spans="1:24" s="115" customFormat="1" ht="33.75" customHeight="1" thickBot="1">
      <c r="B14" s="190" t="s">
        <v>26</v>
      </c>
      <c r="C14" s="191"/>
      <c r="D14" s="191"/>
      <c r="E14" s="191"/>
      <c r="F14" s="192"/>
      <c r="G14" s="184" t="s">
        <v>66</v>
      </c>
      <c r="H14" s="185"/>
      <c r="I14" s="186"/>
      <c r="J14" s="193" t="s">
        <v>18</v>
      </c>
      <c r="K14" s="193"/>
      <c r="L14" s="184" t="s">
        <v>106</v>
      </c>
      <c r="M14" s="185"/>
      <c r="N14" s="185"/>
      <c r="O14" s="185"/>
      <c r="P14" s="185"/>
      <c r="Q14" s="186"/>
      <c r="R14" s="184" t="s">
        <v>98</v>
      </c>
      <c r="S14" s="185"/>
      <c r="T14" s="185"/>
      <c r="U14" s="185"/>
      <c r="V14" s="185"/>
      <c r="W14" s="185"/>
      <c r="X14" s="186"/>
    </row>
    <row r="15" spans="1:24" ht="31.5">
      <c r="B15" s="42"/>
      <c r="C15" s="39" t="s">
        <v>23</v>
      </c>
      <c r="D15" s="36" t="s">
        <v>0</v>
      </c>
      <c r="E15" s="36" t="s">
        <v>1</v>
      </c>
      <c r="F15" s="37" t="s">
        <v>2</v>
      </c>
      <c r="G15" s="38" t="s">
        <v>94</v>
      </c>
      <c r="H15" s="6" t="s">
        <v>105</v>
      </c>
      <c r="I15" s="16"/>
      <c r="J15" s="32" t="s">
        <v>3</v>
      </c>
      <c r="K15" s="40" t="s">
        <v>25</v>
      </c>
      <c r="L15" s="169" t="s">
        <v>21</v>
      </c>
      <c r="M15" s="170"/>
      <c r="N15" s="171"/>
      <c r="O15" s="172" t="s">
        <v>22</v>
      </c>
      <c r="P15" s="170"/>
      <c r="Q15" s="173"/>
      <c r="R15" s="169" t="s">
        <v>21</v>
      </c>
      <c r="S15" s="170"/>
      <c r="T15" s="170"/>
      <c r="U15" s="171"/>
      <c r="V15" s="172" t="s">
        <v>22</v>
      </c>
      <c r="W15" s="170"/>
      <c r="X15" s="173"/>
    </row>
    <row r="16" spans="1:24">
      <c r="B16" s="15"/>
      <c r="C16" s="3"/>
      <c r="D16" s="204"/>
      <c r="E16" s="3"/>
      <c r="F16" s="1"/>
      <c r="G16" s="17"/>
      <c r="H16" s="3"/>
      <c r="I16" s="23"/>
      <c r="J16" s="3"/>
      <c r="K16" s="23"/>
      <c r="L16" s="174" t="s">
        <v>99</v>
      </c>
      <c r="M16" s="175"/>
      <c r="N16" s="125" t="s">
        <v>102</v>
      </c>
      <c r="O16" s="176" t="s">
        <v>99</v>
      </c>
      <c r="P16" s="177"/>
      <c r="Q16" s="126" t="s">
        <v>102</v>
      </c>
      <c r="R16" s="174" t="s">
        <v>99</v>
      </c>
      <c r="S16" s="175"/>
      <c r="T16" s="178" t="s">
        <v>102</v>
      </c>
      <c r="U16" s="179"/>
      <c r="V16" s="176" t="s">
        <v>99</v>
      </c>
      <c r="W16" s="177"/>
      <c r="X16" s="126" t="s">
        <v>102</v>
      </c>
    </row>
    <row r="17" spans="2:24" ht="32.25" thickBot="1">
      <c r="B17" s="35"/>
      <c r="C17" s="3"/>
      <c r="D17" s="5"/>
      <c r="E17" s="5"/>
      <c r="F17" s="3"/>
      <c r="G17" s="17"/>
      <c r="H17" s="3"/>
      <c r="I17" s="23"/>
      <c r="J17" s="1"/>
      <c r="K17" s="23"/>
      <c r="L17" s="116" t="s">
        <v>4</v>
      </c>
      <c r="M17" s="117" t="s">
        <v>24</v>
      </c>
      <c r="N17" s="118" t="s">
        <v>4</v>
      </c>
      <c r="O17" s="119" t="s">
        <v>4</v>
      </c>
      <c r="P17" s="117" t="s">
        <v>16</v>
      </c>
      <c r="Q17" s="120" t="s">
        <v>4</v>
      </c>
      <c r="R17" s="121" t="s">
        <v>100</v>
      </c>
      <c r="S17" s="117" t="s">
        <v>101</v>
      </c>
      <c r="T17" s="117" t="s">
        <v>17</v>
      </c>
      <c r="U17" s="117" t="s">
        <v>7</v>
      </c>
      <c r="V17" s="122" t="s">
        <v>6</v>
      </c>
      <c r="W17" s="123" t="s">
        <v>7</v>
      </c>
      <c r="X17" s="124" t="s">
        <v>5</v>
      </c>
    </row>
    <row r="18" spans="2:24">
      <c r="B18" s="181" t="s">
        <v>10</v>
      </c>
      <c r="C18" s="27"/>
      <c r="D18" s="14"/>
      <c r="E18" s="27"/>
      <c r="F18" s="22"/>
      <c r="G18" s="28"/>
      <c r="H18" s="33"/>
      <c r="I18" s="33"/>
      <c r="J18" s="97"/>
      <c r="K18" s="98"/>
      <c r="L18" s="97"/>
      <c r="M18" s="99"/>
      <c r="N18" s="99"/>
      <c r="O18" s="99"/>
      <c r="P18" s="99"/>
      <c r="Q18" s="100"/>
      <c r="R18" s="101"/>
      <c r="S18" s="102"/>
      <c r="T18" s="102"/>
      <c r="U18" s="102"/>
      <c r="V18" s="102"/>
      <c r="W18" s="102"/>
      <c r="X18" s="100"/>
    </row>
    <row r="19" spans="2:24">
      <c r="B19" s="182"/>
      <c r="C19" s="5" t="s">
        <v>109</v>
      </c>
      <c r="D19" s="5" t="s">
        <v>200</v>
      </c>
      <c r="E19" s="4" t="s">
        <v>9</v>
      </c>
      <c r="F19" s="7"/>
      <c r="G19" s="26"/>
      <c r="H19" s="24"/>
      <c r="I19" s="24"/>
      <c r="J19" s="103"/>
      <c r="K19" s="104"/>
      <c r="L19" s="103" t="s">
        <v>87</v>
      </c>
      <c r="M19" s="92"/>
      <c r="N19" s="92"/>
      <c r="O19" s="92" t="s">
        <v>87</v>
      </c>
      <c r="P19" s="92"/>
      <c r="Q19" s="105"/>
      <c r="R19" s="106"/>
      <c r="S19" s="92"/>
      <c r="T19" s="92"/>
      <c r="U19" s="92"/>
      <c r="V19" s="92"/>
      <c r="W19" s="92"/>
      <c r="X19" s="105"/>
    </row>
    <row r="20" spans="2:24">
      <c r="B20" s="182"/>
      <c r="C20" s="5" t="s">
        <v>109</v>
      </c>
      <c r="D20" s="5" t="s">
        <v>19</v>
      </c>
      <c r="E20" s="4" t="s">
        <v>11</v>
      </c>
      <c r="F20" s="7"/>
      <c r="G20" s="26"/>
      <c r="H20" s="24"/>
      <c r="I20" s="24"/>
      <c r="J20" s="103"/>
      <c r="K20" s="104"/>
      <c r="L20" s="103"/>
      <c r="M20" s="92"/>
      <c r="N20" s="92"/>
      <c r="O20" s="92"/>
      <c r="P20" s="92"/>
      <c r="Q20" s="105"/>
      <c r="R20" s="106"/>
      <c r="S20" s="92"/>
      <c r="T20" s="92"/>
      <c r="U20" s="92" t="s">
        <v>90</v>
      </c>
      <c r="V20" s="92"/>
      <c r="W20" s="92"/>
      <c r="X20" s="107"/>
    </row>
    <row r="21" spans="2:24">
      <c r="B21" s="182"/>
      <c r="C21" s="5" t="s">
        <v>109</v>
      </c>
      <c r="D21" s="5" t="s">
        <v>20</v>
      </c>
      <c r="E21" s="4" t="s">
        <v>12</v>
      </c>
      <c r="F21" s="7"/>
      <c r="G21" s="26"/>
      <c r="H21" s="24"/>
      <c r="I21" s="24"/>
      <c r="J21" s="103"/>
      <c r="K21" s="104"/>
      <c r="L21" s="103"/>
      <c r="M21" s="92"/>
      <c r="N21" s="92"/>
      <c r="O21" s="92"/>
      <c r="P21" s="92"/>
      <c r="Q21" s="105"/>
      <c r="R21" s="106"/>
      <c r="S21" s="92"/>
      <c r="T21" s="92" t="s">
        <v>91</v>
      </c>
      <c r="U21" s="92"/>
      <c r="V21" s="92"/>
      <c r="W21" s="92"/>
      <c r="X21" s="107"/>
    </row>
    <row r="22" spans="2:24">
      <c r="B22" s="182"/>
      <c r="C22" s="5" t="s">
        <v>109</v>
      </c>
      <c r="D22" s="4" t="s">
        <v>113</v>
      </c>
      <c r="F22" s="7"/>
      <c r="G22" s="26"/>
      <c r="H22" s="24"/>
      <c r="I22" s="24"/>
      <c r="J22" s="103"/>
      <c r="K22" s="104"/>
      <c r="L22" s="103" t="s">
        <v>87</v>
      </c>
      <c r="M22" s="92"/>
      <c r="N22" s="92" t="s">
        <v>92</v>
      </c>
      <c r="O22" s="92"/>
      <c r="P22" s="92"/>
      <c r="Q22" s="105"/>
      <c r="R22" s="106"/>
      <c r="S22" s="92" t="s">
        <v>92</v>
      </c>
      <c r="T22" s="92"/>
      <c r="U22" s="92" t="s">
        <v>87</v>
      </c>
      <c r="V22" s="92"/>
      <c r="W22" s="92"/>
      <c r="X22" s="107"/>
    </row>
    <row r="23" spans="2:24">
      <c r="B23" s="182"/>
      <c r="C23" s="5" t="s">
        <v>110</v>
      </c>
      <c r="D23" s="4" t="s">
        <v>71</v>
      </c>
      <c r="F23" s="7"/>
      <c r="G23" s="26"/>
      <c r="H23" s="24"/>
      <c r="I23" s="24"/>
      <c r="J23" s="103"/>
      <c r="K23" s="104"/>
      <c r="L23" s="103"/>
      <c r="M23" s="92"/>
      <c r="N23" s="92"/>
      <c r="O23" s="92"/>
      <c r="P23" s="92"/>
      <c r="Q23" s="105"/>
      <c r="R23" s="106"/>
      <c r="S23" s="92"/>
      <c r="T23" s="92" t="s">
        <v>87</v>
      </c>
      <c r="U23" s="92"/>
      <c r="V23" s="92"/>
      <c r="W23" s="92"/>
      <c r="X23" s="107"/>
    </row>
    <row r="24" spans="2:24" ht="16.5" thickBot="1">
      <c r="B24" s="183"/>
      <c r="C24" s="21" t="s">
        <v>108</v>
      </c>
      <c r="D24" s="18" t="s">
        <v>70</v>
      </c>
      <c r="E24" s="20"/>
      <c r="F24" s="21"/>
      <c r="G24" s="29"/>
      <c r="H24" s="45"/>
      <c r="I24" s="45"/>
      <c r="J24" s="108"/>
      <c r="K24" s="109"/>
      <c r="L24" s="108" t="s">
        <v>87</v>
      </c>
      <c r="M24" s="110"/>
      <c r="N24" s="111"/>
      <c r="O24" s="110"/>
      <c r="P24" s="110"/>
      <c r="Q24" s="112"/>
      <c r="R24" s="113"/>
      <c r="S24" s="111"/>
      <c r="T24" s="111"/>
      <c r="U24" s="111"/>
      <c r="V24" s="111"/>
      <c r="W24" s="111"/>
      <c r="X24" s="114"/>
    </row>
    <row r="25" spans="2:24">
      <c r="B25" s="33"/>
    </row>
    <row r="26" spans="2:24">
      <c r="B26" s="2"/>
    </row>
    <row r="27" spans="2:24">
      <c r="V27" s="10"/>
      <c r="W27" t="s">
        <v>93</v>
      </c>
    </row>
    <row r="28" spans="2:24">
      <c r="V28" s="11"/>
      <c r="W28" t="s">
        <v>13</v>
      </c>
    </row>
    <row r="29" spans="2:24">
      <c r="V29" s="12"/>
      <c r="W29" t="s">
        <v>14</v>
      </c>
    </row>
    <row r="30" spans="2:24">
      <c r="V30" s="13"/>
      <c r="W30" t="s">
        <v>15</v>
      </c>
    </row>
  </sheetData>
  <mergeCells count="30">
    <mergeCell ref="J3:K3"/>
    <mergeCell ref="L3:Q3"/>
    <mergeCell ref="R3:X3"/>
    <mergeCell ref="G14:I14"/>
    <mergeCell ref="L14:Q14"/>
    <mergeCell ref="R14:X14"/>
    <mergeCell ref="J14:K14"/>
    <mergeCell ref="L4:N4"/>
    <mergeCell ref="O4:Q4"/>
    <mergeCell ref="R4:U4"/>
    <mergeCell ref="V4:X4"/>
    <mergeCell ref="T5:U5"/>
    <mergeCell ref="O5:P5"/>
    <mergeCell ref="L5:M5"/>
    <mergeCell ref="R5:S5"/>
    <mergeCell ref="V5:W5"/>
    <mergeCell ref="B7:B13"/>
    <mergeCell ref="B18:B24"/>
    <mergeCell ref="G3:I3"/>
    <mergeCell ref="B3:F3"/>
    <mergeCell ref="B14:F14"/>
    <mergeCell ref="L15:N15"/>
    <mergeCell ref="O15:Q15"/>
    <mergeCell ref="R15:U15"/>
    <mergeCell ref="V15:X15"/>
    <mergeCell ref="L16:M16"/>
    <mergeCell ref="O16:P16"/>
    <mergeCell ref="R16:S16"/>
    <mergeCell ref="T16:U16"/>
    <mergeCell ref="V16:W16"/>
  </mergeCells>
  <phoneticPr fontId="1"/>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7"/>
  <sheetViews>
    <sheetView zoomScaleNormal="100" workbookViewId="0">
      <selection activeCell="B17" sqref="B17"/>
    </sheetView>
  </sheetViews>
  <sheetFormatPr defaultRowHeight="15.75"/>
  <cols>
    <col min="2" max="2" width="15.7109375" bestFit="1" customWidth="1"/>
    <col min="3" max="3" width="15.7109375" customWidth="1"/>
    <col min="15" max="15" width="17.85546875" bestFit="1" customWidth="1"/>
    <col min="16" max="16" width="11.5703125" customWidth="1"/>
  </cols>
  <sheetData>
    <row r="1" spans="1:31" ht="16.5" thickBot="1">
      <c r="AA1" s="59" t="s">
        <v>32</v>
      </c>
      <c r="AB1" s="50">
        <v>4</v>
      </c>
      <c r="AC1" s="59" t="s">
        <v>33</v>
      </c>
      <c r="AD1" s="50">
        <v>2</v>
      </c>
    </row>
    <row r="2" spans="1:31" ht="16.5" thickBot="1">
      <c r="AA2" s="59" t="s">
        <v>32</v>
      </c>
      <c r="AB2" s="50">
        <v>8</v>
      </c>
      <c r="AC2" s="59" t="s">
        <v>33</v>
      </c>
      <c r="AD2" s="50">
        <v>2</v>
      </c>
    </row>
    <row r="3" spans="1:31">
      <c r="AA3" s="60" t="s">
        <v>29</v>
      </c>
      <c r="AB3" s="60">
        <v>1920</v>
      </c>
      <c r="AC3" s="60" t="s">
        <v>30</v>
      </c>
      <c r="AD3" s="60">
        <v>1088</v>
      </c>
    </row>
    <row r="4" spans="1:31">
      <c r="AA4" t="s">
        <v>58</v>
      </c>
      <c r="AB4">
        <f>AB3*AD3</f>
        <v>2088960</v>
      </c>
    </row>
    <row r="5" spans="1:31">
      <c r="AA5" t="s">
        <v>59</v>
      </c>
      <c r="AB5">
        <f>AB3</f>
        <v>1920</v>
      </c>
    </row>
    <row r="6" spans="1:31">
      <c r="AA6" t="s">
        <v>60</v>
      </c>
      <c r="AB6">
        <v>64</v>
      </c>
    </row>
    <row r="8" spans="1:31" ht="16.5" thickBot="1">
      <c r="B8" s="3"/>
      <c r="C8" s="3"/>
      <c r="D8" s="3"/>
      <c r="E8" s="3"/>
      <c r="F8" s="3"/>
    </row>
    <row r="9" spans="1:31" ht="16.5" thickBot="1">
      <c r="A9" s="61" t="s">
        <v>53</v>
      </c>
      <c r="B9" s="19"/>
      <c r="C9" s="19"/>
      <c r="D9" s="19"/>
      <c r="E9" s="19"/>
      <c r="F9" s="19"/>
      <c r="G9" s="56" t="s">
        <v>67</v>
      </c>
      <c r="H9" s="47"/>
      <c r="I9" s="47"/>
      <c r="J9" s="47"/>
      <c r="K9" s="47"/>
      <c r="L9" s="47"/>
      <c r="M9" s="47"/>
      <c r="N9" s="57"/>
      <c r="O9" s="47" t="s">
        <v>68</v>
      </c>
      <c r="P9" s="62" t="s">
        <v>69</v>
      </c>
      <c r="R9" s="65" t="s">
        <v>44</v>
      </c>
      <c r="S9" s="27"/>
      <c r="T9" s="27"/>
      <c r="U9" s="27"/>
      <c r="V9" s="27"/>
      <c r="W9" s="27"/>
      <c r="X9" s="27"/>
      <c r="Y9" s="27"/>
      <c r="Z9" s="27"/>
      <c r="AA9" s="65"/>
      <c r="AB9" s="66"/>
      <c r="AC9" s="27"/>
      <c r="AD9" s="66"/>
    </row>
    <row r="10" spans="1:31" ht="16.5" thickBot="1">
      <c r="B10" s="19" t="s">
        <v>38</v>
      </c>
      <c r="C10" s="19" t="s">
        <v>36</v>
      </c>
      <c r="D10" s="19" t="s">
        <v>29</v>
      </c>
      <c r="E10" s="19" t="s">
        <v>30</v>
      </c>
      <c r="F10" s="19" t="s">
        <v>35</v>
      </c>
      <c r="G10" s="54" t="s">
        <v>28</v>
      </c>
      <c r="H10" s="55" t="s">
        <v>104</v>
      </c>
      <c r="I10" s="76" t="s">
        <v>40</v>
      </c>
      <c r="J10" s="55"/>
      <c r="K10" s="55" t="s">
        <v>74</v>
      </c>
      <c r="L10" s="55" t="s">
        <v>76</v>
      </c>
      <c r="M10" s="55" t="s">
        <v>34</v>
      </c>
      <c r="N10" s="75" t="s">
        <v>39</v>
      </c>
      <c r="O10" s="73" t="s">
        <v>97</v>
      </c>
      <c r="P10" s="74" t="s">
        <v>61</v>
      </c>
      <c r="R10" s="67" t="s">
        <v>31</v>
      </c>
      <c r="S10" s="58" t="s">
        <v>77</v>
      </c>
      <c r="T10" s="58" t="s">
        <v>81</v>
      </c>
      <c r="U10" s="58" t="s">
        <v>78</v>
      </c>
      <c r="V10" s="58"/>
      <c r="W10" s="58" t="s">
        <v>73</v>
      </c>
      <c r="X10" s="58" t="s">
        <v>75</v>
      </c>
      <c r="Y10" s="58" t="s">
        <v>79</v>
      </c>
      <c r="Z10" s="58" t="s">
        <v>80</v>
      </c>
      <c r="AA10" s="67" t="s">
        <v>29</v>
      </c>
      <c r="AB10" s="81" t="s">
        <v>30</v>
      </c>
      <c r="AC10" s="68" t="s">
        <v>57</v>
      </c>
      <c r="AD10" s="69" t="s">
        <v>62</v>
      </c>
      <c r="AE10" s="70"/>
    </row>
    <row r="11" spans="1:31">
      <c r="G11" s="17"/>
      <c r="H11" s="3"/>
      <c r="I11" s="3"/>
      <c r="J11" s="3"/>
      <c r="K11" s="3"/>
      <c r="L11" s="3"/>
      <c r="M11" s="3"/>
      <c r="N11" s="23"/>
      <c r="P11" s="63"/>
    </row>
    <row r="12" spans="1:31">
      <c r="C12" s="49" t="s">
        <v>45</v>
      </c>
      <c r="D12">
        <f>D17</f>
        <v>8</v>
      </c>
      <c r="E12">
        <f>E17+R12-1</f>
        <v>11</v>
      </c>
      <c r="F12">
        <f>F17</f>
        <v>1</v>
      </c>
      <c r="G12" s="17">
        <f t="shared" ref="G12:I13" si="0">$D12*$E12*S12*$F12</f>
        <v>704</v>
      </c>
      <c r="H12" s="3">
        <f t="shared" si="0"/>
        <v>616</v>
      </c>
      <c r="I12" s="3">
        <f t="shared" si="0"/>
        <v>88</v>
      </c>
      <c r="J12" s="3"/>
      <c r="K12" s="3">
        <f t="shared" ref="K12:N13" si="1">$D12*$E12*W12*$F12</f>
        <v>0</v>
      </c>
      <c r="L12" s="3">
        <f t="shared" si="1"/>
        <v>0</v>
      </c>
      <c r="M12" s="3">
        <f t="shared" si="1"/>
        <v>0</v>
      </c>
      <c r="N12" s="23">
        <f t="shared" si="1"/>
        <v>0</v>
      </c>
      <c r="O12">
        <f>$AA12*$AB12*F12*AC12/8</f>
        <v>330</v>
      </c>
      <c r="P12" s="63">
        <f>AA12*AB12*AC12/8*F12+D17*E17*AC12/8</f>
        <v>394</v>
      </c>
      <c r="R12">
        <v>8</v>
      </c>
      <c r="S12">
        <f>R12</f>
        <v>8</v>
      </c>
      <c r="T12">
        <f>R12-1</f>
        <v>7</v>
      </c>
      <c r="U12">
        <v>1</v>
      </c>
      <c r="AA12">
        <f>D17+R12-1</f>
        <v>15</v>
      </c>
      <c r="AB12">
        <f>E17+R12-1</f>
        <v>11</v>
      </c>
      <c r="AC12">
        <f>16</f>
        <v>16</v>
      </c>
      <c r="AD12">
        <f>$AB$4</f>
        <v>2088960</v>
      </c>
    </row>
    <row r="13" spans="1:31">
      <c r="C13" s="49" t="s">
        <v>46</v>
      </c>
      <c r="D13">
        <f>D17</f>
        <v>8</v>
      </c>
      <c r="E13">
        <f>E17</f>
        <v>4</v>
      </c>
      <c r="F13">
        <f>F17</f>
        <v>1</v>
      </c>
      <c r="G13" s="17">
        <f t="shared" si="0"/>
        <v>256</v>
      </c>
      <c r="H13" s="3">
        <f t="shared" si="0"/>
        <v>224</v>
      </c>
      <c r="I13" s="3">
        <f t="shared" si="0"/>
        <v>32</v>
      </c>
      <c r="J13" s="3"/>
      <c r="K13" s="3">
        <f t="shared" si="1"/>
        <v>0</v>
      </c>
      <c r="L13" s="3">
        <f t="shared" si="1"/>
        <v>0</v>
      </c>
      <c r="M13" s="3">
        <f t="shared" si="1"/>
        <v>0</v>
      </c>
      <c r="N13" s="23">
        <f t="shared" si="1"/>
        <v>0</v>
      </c>
      <c r="P13" s="63"/>
      <c r="R13">
        <v>8</v>
      </c>
      <c r="S13">
        <f>R13</f>
        <v>8</v>
      </c>
      <c r="T13">
        <f>R13-1</f>
        <v>7</v>
      </c>
      <c r="U13">
        <v>1</v>
      </c>
    </row>
    <row r="14" spans="1:31">
      <c r="G14" s="17"/>
      <c r="H14" s="3"/>
      <c r="I14" s="3"/>
      <c r="J14" s="3"/>
      <c r="K14" s="3"/>
      <c r="L14" s="3"/>
      <c r="M14" s="3"/>
      <c r="N14" s="23"/>
      <c r="P14" s="63"/>
    </row>
    <row r="15" spans="1:31">
      <c r="B15" t="s">
        <v>37</v>
      </c>
      <c r="G15" s="17"/>
      <c r="H15" s="3"/>
      <c r="I15" s="3"/>
      <c r="J15" s="3"/>
      <c r="K15" s="3"/>
      <c r="L15" s="3"/>
      <c r="M15" s="3"/>
      <c r="N15" s="23"/>
      <c r="P15" s="63"/>
    </row>
    <row r="16" spans="1:31" ht="16.5" thickBot="1">
      <c r="B16" t="s">
        <v>37</v>
      </c>
      <c r="G16" s="17"/>
      <c r="H16" s="3"/>
      <c r="I16" s="3"/>
      <c r="J16" s="3"/>
      <c r="K16" s="3"/>
      <c r="L16" s="3"/>
      <c r="M16" s="3"/>
      <c r="N16" s="23"/>
      <c r="P16" s="63"/>
    </row>
    <row r="17" spans="1:30" ht="16.5" thickBot="1">
      <c r="B17" s="71" t="s">
        <v>86</v>
      </c>
      <c r="C17" s="80" t="s">
        <v>85</v>
      </c>
      <c r="D17" s="48">
        <v>8</v>
      </c>
      <c r="E17" s="48">
        <v>4</v>
      </c>
      <c r="F17" s="48">
        <v>1</v>
      </c>
      <c r="G17" s="52">
        <f t="shared" ref="G17" si="2">SUM(G11:G16) / ($D17*$E17)</f>
        <v>30</v>
      </c>
      <c r="H17" s="51">
        <f t="shared" ref="H17" si="3">SUM(H11:H16) / ($D17*$E17)</f>
        <v>26.25</v>
      </c>
      <c r="I17" s="51">
        <f t="shared" ref="I17" si="4">SUM(I11:I16) / ($D17*$E17)</f>
        <v>3.75</v>
      </c>
      <c r="J17" s="51"/>
      <c r="K17" s="51">
        <f t="shared" ref="K17" si="5">SUM(K11:K16) / ($D17*$E17)</f>
        <v>0</v>
      </c>
      <c r="L17" s="51">
        <f t="shared" ref="L17" si="6">SUM(L11:L16) / ($D17*$E17)</f>
        <v>0</v>
      </c>
      <c r="M17" s="51">
        <f t="shared" ref="M17" si="7">SUM(M11:M16) / ($D17*$E17)</f>
        <v>0</v>
      </c>
      <c r="N17" s="53">
        <f>SUM(N11:N16) / ($D17*$E17)</f>
        <v>0</v>
      </c>
      <c r="O17" s="52">
        <f t="shared" ref="O17" si="8">SUM(O11:O16) / ($D17*$E17)</f>
        <v>10.3125</v>
      </c>
      <c r="P17" s="64">
        <f>SUM(P12:P13) / ($D17*$E17)</f>
        <v>12.3125</v>
      </c>
    </row>
    <row r="22" spans="1:30" ht="16.5" thickBot="1"/>
    <row r="23" spans="1:30" ht="16.5" thickBot="1">
      <c r="A23" s="61" t="s">
        <v>54</v>
      </c>
      <c r="G23" s="77" t="s">
        <v>67</v>
      </c>
      <c r="H23" s="78"/>
      <c r="I23" s="78"/>
      <c r="J23" s="78"/>
      <c r="K23" s="78"/>
      <c r="L23" s="78"/>
      <c r="M23" s="78"/>
      <c r="N23" s="79"/>
      <c r="O23" s="47" t="s">
        <v>68</v>
      </c>
      <c r="P23" s="62" t="s">
        <v>69</v>
      </c>
      <c r="R23" s="65" t="s">
        <v>44</v>
      </c>
      <c r="S23" s="27"/>
      <c r="T23" s="27"/>
      <c r="U23" s="27"/>
      <c r="V23" s="27"/>
      <c r="W23" s="27"/>
      <c r="X23" s="27"/>
      <c r="Y23" s="27"/>
      <c r="Z23" s="27"/>
      <c r="AA23" s="65"/>
      <c r="AB23" s="66"/>
      <c r="AC23" s="27"/>
      <c r="AD23" s="66"/>
    </row>
    <row r="24" spans="1:30" ht="16.5" thickBot="1">
      <c r="B24" s="47" t="s">
        <v>38</v>
      </c>
      <c r="C24" s="47" t="s">
        <v>36</v>
      </c>
      <c r="D24" s="47" t="s">
        <v>29</v>
      </c>
      <c r="E24" s="47" t="s">
        <v>30</v>
      </c>
      <c r="F24" s="47" t="s">
        <v>35</v>
      </c>
      <c r="G24" s="54" t="s">
        <v>28</v>
      </c>
      <c r="H24" s="55" t="s">
        <v>104</v>
      </c>
      <c r="I24" s="76" t="s">
        <v>40</v>
      </c>
      <c r="J24" s="55"/>
      <c r="K24" s="55" t="s">
        <v>74</v>
      </c>
      <c r="L24" s="55" t="s">
        <v>76</v>
      </c>
      <c r="M24" s="55" t="s">
        <v>34</v>
      </c>
      <c r="N24" s="75" t="s">
        <v>39</v>
      </c>
      <c r="O24" s="73" t="s">
        <v>96</v>
      </c>
      <c r="P24" s="74" t="s">
        <v>61</v>
      </c>
      <c r="R24" s="67" t="s">
        <v>31</v>
      </c>
      <c r="S24" s="58" t="s">
        <v>77</v>
      </c>
      <c r="T24" s="58" t="s">
        <v>81</v>
      </c>
      <c r="U24" s="58" t="s">
        <v>78</v>
      </c>
      <c r="V24" s="58"/>
      <c r="W24" s="58" t="s">
        <v>73</v>
      </c>
      <c r="X24" s="58" t="s">
        <v>75</v>
      </c>
      <c r="Y24" s="58" t="s">
        <v>79</v>
      </c>
      <c r="Z24" s="58" t="s">
        <v>80</v>
      </c>
      <c r="AA24" s="67" t="s">
        <v>29</v>
      </c>
      <c r="AB24" s="81" t="s">
        <v>30</v>
      </c>
      <c r="AC24" s="68" t="s">
        <v>57</v>
      </c>
      <c r="AD24" s="69" t="s">
        <v>62</v>
      </c>
    </row>
    <row r="25" spans="1:30">
      <c r="G25" s="17"/>
      <c r="H25" s="3"/>
      <c r="I25" s="3"/>
      <c r="J25" s="3"/>
      <c r="K25" s="3"/>
      <c r="L25" s="3"/>
      <c r="M25" s="3"/>
      <c r="N25" s="23"/>
      <c r="P25" s="63"/>
    </row>
    <row r="26" spans="1:30">
      <c r="C26" s="49" t="s">
        <v>47</v>
      </c>
      <c r="D26">
        <f>D31</f>
        <v>4</v>
      </c>
      <c r="E26">
        <f>E31+R26-1</f>
        <v>15</v>
      </c>
      <c r="F26">
        <f>F31</f>
        <v>1</v>
      </c>
      <c r="G26" s="17">
        <f t="shared" ref="G26:I27" si="9">$D26*$E26*S26*$F26</f>
        <v>480</v>
      </c>
      <c r="H26" s="3">
        <f t="shared" si="9"/>
        <v>420</v>
      </c>
      <c r="I26" s="3">
        <f t="shared" si="9"/>
        <v>60</v>
      </c>
      <c r="J26" s="3"/>
      <c r="K26" s="3">
        <f t="shared" ref="K26:N27" si="10">$D26*$E26*W26*$F26</f>
        <v>0</v>
      </c>
      <c r="L26" s="3">
        <f t="shared" si="10"/>
        <v>0</v>
      </c>
      <c r="M26" s="3">
        <f t="shared" si="10"/>
        <v>0</v>
      </c>
      <c r="N26" s="23">
        <f t="shared" si="10"/>
        <v>0</v>
      </c>
      <c r="O26">
        <f>$AA26*$AB26*F26*AC26/8</f>
        <v>330</v>
      </c>
      <c r="P26" s="63">
        <f>AA26*AB26*AC26/8*F26+D31*E31*AC26/8</f>
        <v>394</v>
      </c>
      <c r="R26">
        <v>8</v>
      </c>
      <c r="S26">
        <f>R26</f>
        <v>8</v>
      </c>
      <c r="T26">
        <f>R26-1</f>
        <v>7</v>
      </c>
      <c r="U26">
        <v>1</v>
      </c>
      <c r="AA26">
        <f>D31+R26-1</f>
        <v>11</v>
      </c>
      <c r="AB26">
        <f>E31+R26-1</f>
        <v>15</v>
      </c>
      <c r="AC26">
        <f>16</f>
        <v>16</v>
      </c>
      <c r="AD26">
        <f>$AB$4</f>
        <v>2088960</v>
      </c>
    </row>
    <row r="27" spans="1:30">
      <c r="C27" s="49" t="s">
        <v>48</v>
      </c>
      <c r="D27">
        <f>D31</f>
        <v>4</v>
      </c>
      <c r="E27">
        <f>E31</f>
        <v>8</v>
      </c>
      <c r="F27">
        <f>F31</f>
        <v>1</v>
      </c>
      <c r="G27" s="17">
        <f t="shared" si="9"/>
        <v>256</v>
      </c>
      <c r="H27" s="3">
        <f t="shared" si="9"/>
        <v>224</v>
      </c>
      <c r="I27" s="3">
        <f t="shared" si="9"/>
        <v>32</v>
      </c>
      <c r="J27" s="3"/>
      <c r="K27" s="3">
        <f t="shared" si="10"/>
        <v>0</v>
      </c>
      <c r="L27" s="3">
        <f t="shared" si="10"/>
        <v>0</v>
      </c>
      <c r="M27" s="3">
        <f t="shared" si="10"/>
        <v>0</v>
      </c>
      <c r="N27" s="23">
        <f t="shared" si="10"/>
        <v>0</v>
      </c>
      <c r="P27" s="63"/>
      <c r="R27">
        <v>8</v>
      </c>
      <c r="S27">
        <f>R27</f>
        <v>8</v>
      </c>
      <c r="T27">
        <f>R27-1</f>
        <v>7</v>
      </c>
      <c r="U27">
        <v>1</v>
      </c>
    </row>
    <row r="28" spans="1:30">
      <c r="G28" s="17"/>
      <c r="H28" s="3"/>
      <c r="I28" s="3"/>
      <c r="J28" s="3"/>
      <c r="K28" s="3"/>
      <c r="L28" s="3"/>
      <c r="M28" s="3"/>
      <c r="N28" s="23"/>
      <c r="P28" s="63"/>
    </row>
    <row r="29" spans="1:30">
      <c r="B29" t="s">
        <v>37</v>
      </c>
      <c r="G29" s="17"/>
      <c r="H29" s="3"/>
      <c r="I29" s="3"/>
      <c r="J29" s="3"/>
      <c r="K29" s="3"/>
      <c r="L29" s="3"/>
      <c r="M29" s="3"/>
      <c r="N29" s="23"/>
      <c r="P29" s="63"/>
    </row>
    <row r="30" spans="1:30" ht="16.5" thickBot="1">
      <c r="B30" t="s">
        <v>37</v>
      </c>
      <c r="G30" s="17"/>
      <c r="H30" s="3"/>
      <c r="I30" s="3"/>
      <c r="J30" s="3"/>
      <c r="K30" s="3"/>
      <c r="L30" s="3"/>
      <c r="M30" s="3"/>
      <c r="N30" s="23"/>
      <c r="P30" s="63"/>
    </row>
    <row r="31" spans="1:30" ht="16.5" thickBot="1">
      <c r="B31" s="71" t="s">
        <v>42</v>
      </c>
      <c r="C31" s="80" t="s">
        <v>85</v>
      </c>
      <c r="D31" s="48">
        <v>4</v>
      </c>
      <c r="E31" s="48">
        <v>8</v>
      </c>
      <c r="F31" s="48">
        <v>1</v>
      </c>
      <c r="G31" s="52">
        <f t="shared" ref="G31" si="11">SUM(G25:G30) / ($D31*$E31)</f>
        <v>23</v>
      </c>
      <c r="H31" s="51">
        <f t="shared" ref="H31" si="12">SUM(H25:H30) / ($D31*$E31)</f>
        <v>20.125</v>
      </c>
      <c r="I31" s="51">
        <f t="shared" ref="I31" si="13">SUM(I25:I30) / ($D31*$E31)</f>
        <v>2.875</v>
      </c>
      <c r="J31" s="51"/>
      <c r="K31" s="51">
        <f t="shared" ref="K31" si="14">SUM(K25:K30) / ($D31*$E31)</f>
        <v>0</v>
      </c>
      <c r="L31" s="51">
        <f t="shared" ref="L31" si="15">SUM(L25:L30) / ($D31*$E31)</f>
        <v>0</v>
      </c>
      <c r="M31" s="51">
        <f t="shared" ref="M31" si="16">SUM(M25:M30) / ($D31*$E31)</f>
        <v>0</v>
      </c>
      <c r="N31" s="53">
        <f>SUM(N25:N30) / ($D31*$E31)</f>
        <v>0</v>
      </c>
      <c r="O31" s="52">
        <f t="shared" ref="O31" si="17">SUM(O25:O30) / ($D31*$E31)</f>
        <v>10.3125</v>
      </c>
      <c r="P31" s="64">
        <f>SUM(P26:P27) / ($D31*$E31)</f>
        <v>12.3125</v>
      </c>
    </row>
    <row r="34" spans="1:30" ht="16.5" thickBot="1"/>
    <row r="35" spans="1:30" ht="16.5" thickBot="1">
      <c r="A35" s="61" t="s">
        <v>55</v>
      </c>
      <c r="G35" s="56" t="s">
        <v>67</v>
      </c>
      <c r="H35" s="47"/>
      <c r="I35" s="47"/>
      <c r="J35" s="47"/>
      <c r="K35" s="47"/>
      <c r="L35" s="47"/>
      <c r="M35" s="47"/>
      <c r="N35" s="57"/>
      <c r="O35" s="47" t="s">
        <v>68</v>
      </c>
      <c r="P35" s="62" t="s">
        <v>69</v>
      </c>
      <c r="R35" s="65" t="s">
        <v>44</v>
      </c>
      <c r="S35" s="27"/>
      <c r="T35" s="27"/>
      <c r="U35" s="27"/>
      <c r="V35" s="27"/>
      <c r="W35" s="27"/>
      <c r="X35" s="27"/>
      <c r="Y35" s="27"/>
      <c r="Z35" s="27"/>
      <c r="AA35" s="65"/>
      <c r="AB35" s="66"/>
      <c r="AC35" s="27"/>
      <c r="AD35" s="66"/>
    </row>
    <row r="36" spans="1:30" ht="16.5" thickBot="1">
      <c r="B36" s="47" t="s">
        <v>38</v>
      </c>
      <c r="C36" s="47" t="s">
        <v>36</v>
      </c>
      <c r="D36" s="47" t="s">
        <v>29</v>
      </c>
      <c r="E36" s="47" t="s">
        <v>30</v>
      </c>
      <c r="F36" s="47" t="s">
        <v>35</v>
      </c>
      <c r="G36" s="54" t="s">
        <v>28</v>
      </c>
      <c r="H36" s="55" t="s">
        <v>104</v>
      </c>
      <c r="I36" s="76" t="s">
        <v>40</v>
      </c>
      <c r="J36" s="55"/>
      <c r="K36" s="55" t="s">
        <v>74</v>
      </c>
      <c r="L36" s="55" t="s">
        <v>76</v>
      </c>
      <c r="M36" s="55" t="s">
        <v>34</v>
      </c>
      <c r="N36" s="75" t="s">
        <v>39</v>
      </c>
      <c r="O36" s="73" t="s">
        <v>96</v>
      </c>
      <c r="P36" s="74" t="s">
        <v>61</v>
      </c>
      <c r="R36" s="67" t="s">
        <v>31</v>
      </c>
      <c r="S36" s="58" t="s">
        <v>77</v>
      </c>
      <c r="T36" s="58" t="s">
        <v>81</v>
      </c>
      <c r="U36" s="58" t="s">
        <v>78</v>
      </c>
      <c r="V36" s="58"/>
      <c r="W36" s="58" t="s">
        <v>73</v>
      </c>
      <c r="X36" s="58" t="s">
        <v>75</v>
      </c>
      <c r="Y36" s="58" t="s">
        <v>79</v>
      </c>
      <c r="Z36" s="58" t="s">
        <v>80</v>
      </c>
      <c r="AA36" s="67" t="s">
        <v>29</v>
      </c>
      <c r="AB36" s="81" t="s">
        <v>30</v>
      </c>
      <c r="AC36" s="68" t="s">
        <v>57</v>
      </c>
      <c r="AD36" s="69" t="s">
        <v>62</v>
      </c>
    </row>
    <row r="37" spans="1:30">
      <c r="G37" s="17"/>
      <c r="H37" s="3"/>
      <c r="I37" s="3"/>
      <c r="J37" s="3"/>
      <c r="K37" s="3"/>
      <c r="L37" s="3"/>
      <c r="M37" s="3"/>
      <c r="N37" s="23"/>
      <c r="P37" s="63"/>
    </row>
    <row r="38" spans="1:30">
      <c r="C38" s="49" t="s">
        <v>49</v>
      </c>
      <c r="D38">
        <f>D43</f>
        <v>8</v>
      </c>
      <c r="E38">
        <f>E43+R38-1</f>
        <v>15</v>
      </c>
      <c r="F38">
        <f>F43</f>
        <v>2</v>
      </c>
      <c r="G38" s="17">
        <f t="shared" ref="G38:I39" si="18">$D38*$E38*S38*$F38</f>
        <v>1920</v>
      </c>
      <c r="H38" s="3">
        <f t="shared" si="18"/>
        <v>1680</v>
      </c>
      <c r="I38" s="3">
        <f t="shared" si="18"/>
        <v>240</v>
      </c>
      <c r="J38" s="3"/>
      <c r="K38" s="3">
        <f t="shared" ref="K38:N39" si="19">$D38*$E38*W38*$F38</f>
        <v>0</v>
      </c>
      <c r="L38" s="3">
        <f t="shared" si="19"/>
        <v>0</v>
      </c>
      <c r="M38" s="3">
        <f t="shared" si="19"/>
        <v>0</v>
      </c>
      <c r="N38" s="23">
        <f t="shared" si="19"/>
        <v>0</v>
      </c>
      <c r="O38">
        <f>$AA38*$AB38*F38*AC38/8</f>
        <v>900</v>
      </c>
      <c r="P38" s="63">
        <f>AA38*AB38*AC38/8*F38+D43*E43*AC38/8</f>
        <v>1028</v>
      </c>
      <c r="R38">
        <v>8</v>
      </c>
      <c r="S38">
        <f>R38</f>
        <v>8</v>
      </c>
      <c r="T38">
        <f>R38-1</f>
        <v>7</v>
      </c>
      <c r="U38">
        <v>1</v>
      </c>
      <c r="AA38">
        <f>D43+R38-1</f>
        <v>15</v>
      </c>
      <c r="AB38">
        <f>E43+R38-1</f>
        <v>15</v>
      </c>
      <c r="AC38">
        <f>16</f>
        <v>16</v>
      </c>
      <c r="AD38">
        <f>$AB$4</f>
        <v>2088960</v>
      </c>
    </row>
    <row r="39" spans="1:30">
      <c r="C39" s="49" t="s">
        <v>50</v>
      </c>
      <c r="D39">
        <f>D43</f>
        <v>8</v>
      </c>
      <c r="E39">
        <f>E43</f>
        <v>8</v>
      </c>
      <c r="F39">
        <f>F43</f>
        <v>2</v>
      </c>
      <c r="G39" s="17">
        <f t="shared" si="18"/>
        <v>1024</v>
      </c>
      <c r="H39" s="3">
        <f t="shared" si="18"/>
        <v>896</v>
      </c>
      <c r="I39" s="3">
        <f t="shared" si="18"/>
        <v>128</v>
      </c>
      <c r="J39" s="3"/>
      <c r="K39" s="3">
        <f t="shared" si="19"/>
        <v>0</v>
      </c>
      <c r="L39" s="3">
        <f t="shared" si="19"/>
        <v>0</v>
      </c>
      <c r="M39" s="3">
        <f t="shared" si="19"/>
        <v>0</v>
      </c>
      <c r="N39" s="23">
        <f t="shared" si="19"/>
        <v>0</v>
      </c>
      <c r="P39" s="63"/>
      <c r="R39">
        <v>8</v>
      </c>
      <c r="S39">
        <f>R39</f>
        <v>8</v>
      </c>
      <c r="T39">
        <f>R39-1</f>
        <v>7</v>
      </c>
      <c r="U39">
        <v>1</v>
      </c>
    </row>
    <row r="40" spans="1:30">
      <c r="G40" s="17"/>
      <c r="H40" s="3"/>
      <c r="I40" s="3"/>
      <c r="J40" s="3"/>
      <c r="K40" s="3"/>
      <c r="L40" s="3"/>
      <c r="M40" s="3"/>
      <c r="N40" s="23"/>
      <c r="P40" s="63"/>
    </row>
    <row r="41" spans="1:30">
      <c r="B41" t="s">
        <v>37</v>
      </c>
      <c r="G41" s="17"/>
      <c r="H41" s="3"/>
      <c r="I41" s="3"/>
      <c r="J41" s="3"/>
      <c r="K41" s="3"/>
      <c r="L41" s="3"/>
      <c r="M41" s="3"/>
      <c r="N41" s="23"/>
      <c r="P41" s="63"/>
    </row>
    <row r="42" spans="1:30" ht="16.5" thickBot="1">
      <c r="B42" t="s">
        <v>37</v>
      </c>
      <c r="G42" s="17"/>
      <c r="H42" s="3"/>
      <c r="I42" s="3"/>
      <c r="J42" s="3"/>
      <c r="K42" s="3"/>
      <c r="L42" s="3"/>
      <c r="M42" s="3"/>
      <c r="N42" s="23"/>
      <c r="P42" s="63"/>
    </row>
    <row r="43" spans="1:30" ht="16.5" thickBot="1">
      <c r="B43" s="71" t="s">
        <v>41</v>
      </c>
      <c r="C43" s="80" t="s">
        <v>85</v>
      </c>
      <c r="D43" s="48">
        <v>8</v>
      </c>
      <c r="E43" s="48">
        <v>8</v>
      </c>
      <c r="F43" s="48">
        <v>2</v>
      </c>
      <c r="G43" s="52">
        <f t="shared" ref="G43" si="20">SUM(G37:G42) / ($D43*$E43)</f>
        <v>46</v>
      </c>
      <c r="H43" s="51">
        <f t="shared" ref="H43" si="21">SUM(H37:H42) / ($D43*$E43)</f>
        <v>40.25</v>
      </c>
      <c r="I43" s="51">
        <f t="shared" ref="I43" si="22">SUM(I37:I42) / ($D43*$E43)</f>
        <v>5.75</v>
      </c>
      <c r="J43" s="51"/>
      <c r="K43" s="51">
        <f t="shared" ref="K43" si="23">SUM(K37:K42) / ($D43*$E43)</f>
        <v>0</v>
      </c>
      <c r="L43" s="51">
        <f t="shared" ref="L43" si="24">SUM(L37:L42) / ($D43*$E43)</f>
        <v>0</v>
      </c>
      <c r="M43" s="51">
        <f t="shared" ref="M43" si="25">SUM(M37:M42) / ($D43*$E43)</f>
        <v>0</v>
      </c>
      <c r="N43" s="53">
        <f>SUM(N37:N42) / ($D43*$E43)</f>
        <v>0</v>
      </c>
      <c r="O43" s="52">
        <f t="shared" ref="O43" si="26">SUM(O37:O42) / ($D43*$E43)</f>
        <v>14.0625</v>
      </c>
      <c r="P43" s="64">
        <f>SUM(P38:P39) / ($D43*$E43)</f>
        <v>16.0625</v>
      </c>
    </row>
    <row r="47" spans="1:30" ht="16.5" thickBot="1"/>
    <row r="48" spans="1:30" ht="16.5" thickBot="1">
      <c r="A48" s="61" t="s">
        <v>56</v>
      </c>
      <c r="G48" s="56" t="s">
        <v>67</v>
      </c>
      <c r="H48" s="47"/>
      <c r="I48" s="47"/>
      <c r="J48" s="47"/>
      <c r="K48" s="47"/>
      <c r="L48" s="47"/>
      <c r="M48" s="47"/>
      <c r="N48" s="57"/>
      <c r="O48" s="47" t="s">
        <v>68</v>
      </c>
      <c r="P48" s="62" t="s">
        <v>69</v>
      </c>
      <c r="R48" s="65" t="s">
        <v>44</v>
      </c>
      <c r="S48" s="27"/>
      <c r="T48" s="27"/>
      <c r="U48" s="27"/>
      <c r="V48" s="27"/>
      <c r="W48" s="27"/>
      <c r="X48" s="27"/>
      <c r="Y48" s="27"/>
      <c r="Z48" s="27"/>
      <c r="AA48" s="65"/>
      <c r="AB48" s="66"/>
      <c r="AC48" s="27"/>
      <c r="AD48" s="66"/>
    </row>
    <row r="49" spans="1:30" ht="16.5" thickBot="1">
      <c r="B49" s="47" t="s">
        <v>38</v>
      </c>
      <c r="C49" s="47" t="s">
        <v>36</v>
      </c>
      <c r="D49" s="47" t="s">
        <v>29</v>
      </c>
      <c r="E49" s="47" t="s">
        <v>30</v>
      </c>
      <c r="F49" s="47" t="s">
        <v>35</v>
      </c>
      <c r="G49" s="54" t="s">
        <v>28</v>
      </c>
      <c r="H49" s="55" t="s">
        <v>104</v>
      </c>
      <c r="I49" s="76" t="s">
        <v>40</v>
      </c>
      <c r="J49" s="55"/>
      <c r="K49" s="55" t="s">
        <v>74</v>
      </c>
      <c r="L49" s="55" t="s">
        <v>76</v>
      </c>
      <c r="M49" s="55" t="s">
        <v>34</v>
      </c>
      <c r="N49" s="75" t="s">
        <v>39</v>
      </c>
      <c r="O49" s="73" t="s">
        <v>96</v>
      </c>
      <c r="P49" s="74" t="s">
        <v>61</v>
      </c>
      <c r="R49" s="67" t="s">
        <v>31</v>
      </c>
      <c r="S49" s="58" t="s">
        <v>77</v>
      </c>
      <c r="T49" s="58" t="s">
        <v>81</v>
      </c>
      <c r="U49" s="58" t="s">
        <v>78</v>
      </c>
      <c r="V49" s="58"/>
      <c r="W49" s="58" t="s">
        <v>73</v>
      </c>
      <c r="X49" s="58" t="s">
        <v>75</v>
      </c>
      <c r="Y49" s="58" t="s">
        <v>79</v>
      </c>
      <c r="Z49" s="58" t="s">
        <v>80</v>
      </c>
      <c r="AA49" s="67" t="s">
        <v>29</v>
      </c>
      <c r="AB49" s="81" t="s">
        <v>30</v>
      </c>
      <c r="AC49" s="68" t="s">
        <v>57</v>
      </c>
      <c r="AD49" s="69" t="s">
        <v>62</v>
      </c>
    </row>
    <row r="50" spans="1:30">
      <c r="G50" s="17"/>
      <c r="H50" s="3"/>
      <c r="I50" s="3"/>
      <c r="J50" s="3"/>
      <c r="K50" s="3"/>
      <c r="L50" s="3"/>
      <c r="M50" s="3"/>
      <c r="N50" s="23"/>
      <c r="P50" s="63"/>
    </row>
    <row r="51" spans="1:30">
      <c r="C51" s="49" t="s">
        <v>51</v>
      </c>
      <c r="D51">
        <f>D56</f>
        <v>8</v>
      </c>
      <c r="E51">
        <f>E56+R51-1</f>
        <v>9</v>
      </c>
      <c r="F51">
        <f>F56</f>
        <v>1</v>
      </c>
      <c r="G51" s="17">
        <f t="shared" ref="G51:I52" si="27">$D51*$E51*S51*$F51</f>
        <v>144</v>
      </c>
      <c r="H51" s="3">
        <f t="shared" si="27"/>
        <v>72</v>
      </c>
      <c r="I51" s="3">
        <f t="shared" si="27"/>
        <v>72</v>
      </c>
      <c r="J51" s="3"/>
      <c r="K51" s="3">
        <f t="shared" ref="K51:N52" si="28">$D51*$E51*W51*$F51</f>
        <v>0</v>
      </c>
      <c r="L51" s="3">
        <f t="shared" si="28"/>
        <v>0</v>
      </c>
      <c r="M51" s="3">
        <f t="shared" si="28"/>
        <v>0</v>
      </c>
      <c r="N51" s="23">
        <f t="shared" si="28"/>
        <v>0</v>
      </c>
      <c r="O51">
        <f>$AA51*$AB51*F51*AC51/8</f>
        <v>81</v>
      </c>
      <c r="P51" s="63">
        <f>AA51*AB51*AC51/8*F51+D56*E56*AC51/8</f>
        <v>145</v>
      </c>
      <c r="R51">
        <v>2</v>
      </c>
      <c r="S51">
        <f>R51</f>
        <v>2</v>
      </c>
      <c r="T51">
        <f>R51-1</f>
        <v>1</v>
      </c>
      <c r="U51">
        <v>1</v>
      </c>
      <c r="AA51">
        <f>D56+R51-1</f>
        <v>9</v>
      </c>
      <c r="AB51">
        <f>E56+R51-1</f>
        <v>9</v>
      </c>
      <c r="AC51">
        <v>8</v>
      </c>
      <c r="AD51">
        <f>$AB$4</f>
        <v>2088960</v>
      </c>
    </row>
    <row r="52" spans="1:30">
      <c r="C52" s="49" t="s">
        <v>52</v>
      </c>
      <c r="D52">
        <f>D56</f>
        <v>8</v>
      </c>
      <c r="E52">
        <f>E56</f>
        <v>8</v>
      </c>
      <c r="F52">
        <f>F56</f>
        <v>1</v>
      </c>
      <c r="G52" s="17">
        <f t="shared" si="27"/>
        <v>128</v>
      </c>
      <c r="H52" s="3">
        <f t="shared" si="27"/>
        <v>64</v>
      </c>
      <c r="I52" s="3">
        <f t="shared" si="27"/>
        <v>64</v>
      </c>
      <c r="J52" s="3"/>
      <c r="K52" s="3">
        <f t="shared" si="28"/>
        <v>0</v>
      </c>
      <c r="L52" s="3">
        <f t="shared" si="28"/>
        <v>0</v>
      </c>
      <c r="M52" s="3">
        <f t="shared" si="28"/>
        <v>0</v>
      </c>
      <c r="N52" s="23">
        <f t="shared" si="28"/>
        <v>0</v>
      </c>
      <c r="P52" s="63"/>
      <c r="R52">
        <v>2</v>
      </c>
      <c r="S52">
        <f>R52</f>
        <v>2</v>
      </c>
      <c r="T52">
        <f>R52-1</f>
        <v>1</v>
      </c>
      <c r="U52">
        <v>1</v>
      </c>
    </row>
    <row r="53" spans="1:30">
      <c r="G53" s="17"/>
      <c r="H53" s="3"/>
      <c r="I53" s="3"/>
      <c r="J53" s="3"/>
      <c r="K53" s="3"/>
      <c r="L53" s="3"/>
      <c r="M53" s="3"/>
      <c r="N53" s="23"/>
      <c r="P53" s="63"/>
    </row>
    <row r="54" spans="1:30">
      <c r="B54" t="s">
        <v>37</v>
      </c>
      <c r="G54" s="17"/>
      <c r="H54" s="3"/>
      <c r="I54" s="3"/>
      <c r="J54" s="3"/>
      <c r="K54" s="3"/>
      <c r="L54" s="3"/>
      <c r="M54" s="3"/>
      <c r="N54" s="23"/>
      <c r="P54" s="63"/>
    </row>
    <row r="55" spans="1:30" ht="16.5" thickBot="1">
      <c r="B55" t="s">
        <v>37</v>
      </c>
      <c r="G55" s="17"/>
      <c r="H55" s="3"/>
      <c r="I55" s="3"/>
      <c r="J55" s="3"/>
      <c r="K55" s="3"/>
      <c r="L55" s="3"/>
      <c r="M55" s="3"/>
      <c r="N55" s="23"/>
      <c r="P55" s="63"/>
    </row>
    <row r="56" spans="1:30" ht="16.5" thickBot="1">
      <c r="B56" s="71" t="s">
        <v>43</v>
      </c>
      <c r="C56" s="80" t="s">
        <v>85</v>
      </c>
      <c r="D56" s="48">
        <v>8</v>
      </c>
      <c r="E56" s="48">
        <v>8</v>
      </c>
      <c r="F56" s="48">
        <v>1</v>
      </c>
      <c r="G56" s="52">
        <f t="shared" ref="G56" si="29">SUM(G50:G55) / ($D56*$E56)</f>
        <v>4.25</v>
      </c>
      <c r="H56" s="51">
        <f t="shared" ref="H56" si="30">SUM(H50:H55) / ($D56*$E56)</f>
        <v>2.125</v>
      </c>
      <c r="I56" s="51">
        <f t="shared" ref="I56" si="31">SUM(I50:I55) / ($D56*$E56)</f>
        <v>2.125</v>
      </c>
      <c r="J56" s="51"/>
      <c r="K56" s="51">
        <f t="shared" ref="K56" si="32">SUM(K50:K55) / ($D56*$E56)</f>
        <v>0</v>
      </c>
      <c r="L56" s="51">
        <f t="shared" ref="L56" si="33">SUM(L50:L55) / ($D56*$E56)</f>
        <v>0</v>
      </c>
      <c r="M56" s="51">
        <f t="shared" ref="M56" si="34">SUM(M50:M55) / ($D56*$E56)</f>
        <v>0</v>
      </c>
      <c r="N56" s="53">
        <f>SUM(N50:N55) / ($D56*$E56)</f>
        <v>0</v>
      </c>
      <c r="O56" s="52">
        <f t="shared" ref="O56" si="35">SUM(O50:O55) / ($D56*$E56)</f>
        <v>1.265625</v>
      </c>
      <c r="P56" s="64">
        <f>SUM(P51:P52) / ($D56*$E56)</f>
        <v>2.265625</v>
      </c>
    </row>
    <row r="58" spans="1:30" ht="16.5" thickBot="1"/>
    <row r="59" spans="1:30" ht="16.5" thickBot="1">
      <c r="A59" s="61" t="s">
        <v>65</v>
      </c>
      <c r="G59" s="56" t="s">
        <v>67</v>
      </c>
      <c r="H59" s="47"/>
      <c r="I59" s="47"/>
      <c r="J59" s="47"/>
      <c r="K59" s="47"/>
      <c r="L59" s="47"/>
      <c r="M59" s="47"/>
      <c r="N59" s="57"/>
      <c r="O59" s="47" t="s">
        <v>68</v>
      </c>
      <c r="P59" s="62" t="s">
        <v>69</v>
      </c>
      <c r="R59" s="65" t="s">
        <v>44</v>
      </c>
      <c r="S59" s="27"/>
      <c r="T59" s="27"/>
      <c r="U59" s="27"/>
      <c r="V59" s="27"/>
      <c r="W59" s="27"/>
      <c r="X59" s="27"/>
      <c r="Y59" s="27"/>
      <c r="Z59" s="27"/>
      <c r="AA59" s="65"/>
      <c r="AB59" s="66"/>
      <c r="AC59" s="27"/>
      <c r="AD59" s="66"/>
    </row>
    <row r="60" spans="1:30" ht="16.5" thickBot="1">
      <c r="B60" s="47" t="s">
        <v>38</v>
      </c>
      <c r="C60" s="47" t="s">
        <v>36</v>
      </c>
      <c r="D60" s="47" t="s">
        <v>29</v>
      </c>
      <c r="E60" s="47" t="s">
        <v>30</v>
      </c>
      <c r="F60" s="47" t="s">
        <v>35</v>
      </c>
      <c r="G60" s="54" t="s">
        <v>28</v>
      </c>
      <c r="H60" s="55" t="s">
        <v>104</v>
      </c>
      <c r="I60" s="76" t="s">
        <v>40</v>
      </c>
      <c r="J60" s="55"/>
      <c r="K60" s="55" t="s">
        <v>74</v>
      </c>
      <c r="L60" s="55" t="s">
        <v>76</v>
      </c>
      <c r="M60" s="55" t="s">
        <v>34</v>
      </c>
      <c r="N60" s="75" t="s">
        <v>39</v>
      </c>
      <c r="O60" s="73" t="s">
        <v>95</v>
      </c>
      <c r="P60" s="74" t="s">
        <v>61</v>
      </c>
      <c r="R60" s="67" t="s">
        <v>31</v>
      </c>
      <c r="S60" s="58" t="s">
        <v>77</v>
      </c>
      <c r="T60" s="58" t="s">
        <v>81</v>
      </c>
      <c r="U60" s="58" t="s">
        <v>78</v>
      </c>
      <c r="V60" s="58"/>
      <c r="W60" s="58" t="s">
        <v>73</v>
      </c>
      <c r="X60" s="58" t="s">
        <v>75</v>
      </c>
      <c r="Y60" s="58" t="s">
        <v>79</v>
      </c>
      <c r="Z60" s="58" t="s">
        <v>80</v>
      </c>
      <c r="AA60" s="67" t="s">
        <v>29</v>
      </c>
      <c r="AB60" s="81" t="s">
        <v>30</v>
      </c>
      <c r="AC60" s="68" t="s">
        <v>57</v>
      </c>
      <c r="AD60" s="69" t="s">
        <v>62</v>
      </c>
    </row>
    <row r="61" spans="1:30">
      <c r="G61" s="17"/>
      <c r="N61" s="23"/>
      <c r="P61" s="63"/>
    </row>
    <row r="62" spans="1:30">
      <c r="B62" s="49" t="s">
        <v>72</v>
      </c>
      <c r="C62" s="49" t="s">
        <v>84</v>
      </c>
      <c r="D62">
        <f>D67</f>
        <v>16</v>
      </c>
      <c r="E62">
        <f>E67+R62-1</f>
        <v>17</v>
      </c>
      <c r="F62">
        <f>F67</f>
        <v>1</v>
      </c>
      <c r="G62" s="17">
        <f t="shared" ref="G62:I64" si="36">$D62*$E62*S62*$F62</f>
        <v>0</v>
      </c>
      <c r="H62" s="3">
        <f t="shared" si="36"/>
        <v>544</v>
      </c>
      <c r="I62" s="3">
        <f t="shared" si="36"/>
        <v>544</v>
      </c>
      <c r="J62" s="3"/>
      <c r="K62" s="3">
        <f t="shared" ref="K62:N64" si="37">$D62*$E62*W62*$F62</f>
        <v>272</v>
      </c>
      <c r="L62" s="3">
        <f t="shared" si="37"/>
        <v>0</v>
      </c>
      <c r="M62" s="3">
        <f t="shared" si="37"/>
        <v>0</v>
      </c>
      <c r="N62" s="23">
        <f t="shared" si="37"/>
        <v>0</v>
      </c>
      <c r="O62">
        <f>$AA62*$AB62*F62*AC62/8</f>
        <v>578</v>
      </c>
      <c r="P62" s="63">
        <f>AA62*AB62*AC62/8*F62+D67*E67*AC62/8</f>
        <v>1090</v>
      </c>
      <c r="R62">
        <v>2</v>
      </c>
      <c r="S62" s="72">
        <v>0</v>
      </c>
      <c r="T62" s="72">
        <v>2</v>
      </c>
      <c r="U62" s="72">
        <v>2</v>
      </c>
      <c r="V62" s="72"/>
      <c r="W62" s="72">
        <v>1</v>
      </c>
      <c r="X62" s="72">
        <v>0</v>
      </c>
      <c r="Y62" s="72">
        <v>0</v>
      </c>
      <c r="Z62" s="72"/>
      <c r="AA62">
        <f>D67+R62-1</f>
        <v>17</v>
      </c>
      <c r="AB62">
        <f>E67+R62-1</f>
        <v>17</v>
      </c>
      <c r="AC62">
        <f>4*4</f>
        <v>16</v>
      </c>
      <c r="AD62">
        <f>$AB$4</f>
        <v>2088960</v>
      </c>
    </row>
    <row r="63" spans="1:30">
      <c r="B63" s="49"/>
      <c r="C63" s="49" t="s">
        <v>83</v>
      </c>
      <c r="D63">
        <f>D67</f>
        <v>16</v>
      </c>
      <c r="E63">
        <f>E67</f>
        <v>16</v>
      </c>
      <c r="F63">
        <f>F67</f>
        <v>1</v>
      </c>
      <c r="G63" s="17">
        <f t="shared" si="36"/>
        <v>0</v>
      </c>
      <c r="H63" s="3">
        <f t="shared" si="36"/>
        <v>512</v>
      </c>
      <c r="I63" s="3">
        <f t="shared" si="36"/>
        <v>0</v>
      </c>
      <c r="J63" s="3"/>
      <c r="K63" s="3">
        <f t="shared" si="37"/>
        <v>0</v>
      </c>
      <c r="L63" s="3">
        <f t="shared" si="37"/>
        <v>0</v>
      </c>
      <c r="M63" s="3">
        <f t="shared" si="37"/>
        <v>0</v>
      </c>
      <c r="N63" s="23">
        <f t="shared" si="37"/>
        <v>0</v>
      </c>
      <c r="P63" s="63"/>
      <c r="S63">
        <v>0</v>
      </c>
      <c r="T63">
        <v>2</v>
      </c>
      <c r="U63">
        <v>0</v>
      </c>
      <c r="W63">
        <v>0</v>
      </c>
      <c r="X63">
        <v>0</v>
      </c>
      <c r="Y63">
        <v>0</v>
      </c>
    </row>
    <row r="64" spans="1:30">
      <c r="B64" s="49" t="s">
        <v>64</v>
      </c>
      <c r="C64" s="49" t="s">
        <v>82</v>
      </c>
      <c r="D64">
        <f>D67</f>
        <v>16</v>
      </c>
      <c r="E64">
        <f t="shared" ref="E64:F64" si="38">E67</f>
        <v>16</v>
      </c>
      <c r="F64">
        <f t="shared" si="38"/>
        <v>1</v>
      </c>
      <c r="G64" s="17">
        <f t="shared" si="36"/>
        <v>0</v>
      </c>
      <c r="H64" s="3">
        <f t="shared" si="36"/>
        <v>512</v>
      </c>
      <c r="I64" s="3">
        <f t="shared" si="36"/>
        <v>0</v>
      </c>
      <c r="J64" s="3"/>
      <c r="K64" s="3">
        <f t="shared" si="37"/>
        <v>0</v>
      </c>
      <c r="L64" s="3">
        <f t="shared" si="37"/>
        <v>256</v>
      </c>
      <c r="M64" s="3">
        <f t="shared" si="37"/>
        <v>0</v>
      </c>
      <c r="N64" s="23">
        <f t="shared" si="37"/>
        <v>0</v>
      </c>
      <c r="P64" s="63"/>
      <c r="S64">
        <v>0</v>
      </c>
      <c r="T64">
        <v>2</v>
      </c>
      <c r="U64">
        <v>0</v>
      </c>
      <c r="W64">
        <v>0</v>
      </c>
      <c r="X64">
        <v>1</v>
      </c>
      <c r="Y64">
        <v>0</v>
      </c>
    </row>
    <row r="65" spans="2:16">
      <c r="B65" t="s">
        <v>37</v>
      </c>
      <c r="G65" s="17"/>
      <c r="N65" s="23"/>
      <c r="P65" s="63"/>
    </row>
    <row r="66" spans="2:16" ht="16.5" thickBot="1">
      <c r="B66" t="s">
        <v>37</v>
      </c>
      <c r="G66" s="17"/>
      <c r="N66" s="23"/>
      <c r="P66" s="63"/>
    </row>
    <row r="67" spans="2:16" ht="16.5" thickBot="1">
      <c r="B67" s="71" t="s">
        <v>63</v>
      </c>
      <c r="C67" s="80" t="s">
        <v>85</v>
      </c>
      <c r="D67" s="48">
        <v>16</v>
      </c>
      <c r="E67" s="48">
        <v>16</v>
      </c>
      <c r="F67" s="48">
        <v>1</v>
      </c>
      <c r="G67" s="52">
        <f t="shared" ref="G67:I67" si="39">SUM(G61:G66) / ($D67*$E67)</f>
        <v>0</v>
      </c>
      <c r="H67" s="51">
        <f t="shared" si="39"/>
        <v>6.125</v>
      </c>
      <c r="I67" s="51">
        <f t="shared" si="39"/>
        <v>2.125</v>
      </c>
      <c r="J67" s="51"/>
      <c r="K67" s="51">
        <f t="shared" ref="K67" si="40">SUM(K61:K66) / ($D67*$E67)</f>
        <v>1.0625</v>
      </c>
      <c r="L67" s="51">
        <f t="shared" ref="L67" si="41">SUM(L61:L66) / ($D67*$E67)</f>
        <v>1</v>
      </c>
      <c r="M67" s="51">
        <f t="shared" ref="M67" si="42">SUM(M61:M66) / ($D67*$E67)</f>
        <v>0</v>
      </c>
      <c r="N67" s="51">
        <f>SUM(N61:N66) / ($D67*$E67)</f>
        <v>0</v>
      </c>
      <c r="O67" s="52">
        <f t="shared" ref="O67:P67" si="43">SUM(O61:O66) / ($D67*$E67)</f>
        <v>2.2578125</v>
      </c>
      <c r="P67" s="53">
        <f t="shared" si="43"/>
        <v>4.2578125</v>
      </c>
    </row>
  </sheetData>
  <phoneticPr fontId="12"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70" zoomScaleNormal="70" workbookViewId="0">
      <selection activeCell="I33" sqref="I33"/>
    </sheetView>
  </sheetViews>
  <sheetFormatPr defaultRowHeight="15"/>
  <cols>
    <col min="1" max="1" width="15.28515625" style="130" customWidth="1"/>
    <col min="2" max="2" width="17" style="130" customWidth="1"/>
    <col min="3" max="3" width="11.140625" style="130" customWidth="1"/>
    <col min="4" max="8" width="9.140625" style="130"/>
    <col min="9" max="9" width="12" style="130" bestFit="1" customWidth="1"/>
    <col min="10" max="10" width="10.85546875" style="130" bestFit="1" customWidth="1"/>
    <col min="11" max="11" width="15.140625" style="130" customWidth="1"/>
    <col min="12" max="12" width="9.140625" style="130"/>
    <col min="13" max="13" width="13.5703125" style="130" customWidth="1"/>
    <col min="14" max="14" width="9.140625" style="130"/>
    <col min="15" max="15" width="10.28515625" style="130" customWidth="1"/>
    <col min="16" max="16384" width="9.140625" style="130"/>
  </cols>
  <sheetData>
    <row r="1" spans="1:13">
      <c r="A1" s="130" t="s">
        <v>116</v>
      </c>
      <c r="B1" s="130" t="s">
        <v>117</v>
      </c>
    </row>
    <row r="2" spans="1:13">
      <c r="A2" s="130" t="s">
        <v>118</v>
      </c>
      <c r="B2" s="130">
        <v>8</v>
      </c>
    </row>
    <row r="3" spans="1:13">
      <c r="A3" s="130" t="s">
        <v>119</v>
      </c>
      <c r="B3" s="130">
        <v>2</v>
      </c>
    </row>
    <row r="4" spans="1:13">
      <c r="A4" s="130" t="s">
        <v>120</v>
      </c>
      <c r="B4" s="130">
        <v>3</v>
      </c>
    </row>
    <row r="5" spans="1:13">
      <c r="A5" s="130" t="s">
        <v>121</v>
      </c>
      <c r="B5" s="130">
        <v>16</v>
      </c>
    </row>
    <row r="6" spans="1:13">
      <c r="A6" s="130" t="s">
        <v>122</v>
      </c>
      <c r="B6" s="130">
        <v>16</v>
      </c>
    </row>
    <row r="9" spans="1:13" ht="15.75" thickBot="1">
      <c r="A9" s="131"/>
      <c r="B9" s="131"/>
      <c r="C9" s="132" t="s">
        <v>123</v>
      </c>
      <c r="D9" s="133" t="s">
        <v>124</v>
      </c>
      <c r="E9" s="133" t="s">
        <v>125</v>
      </c>
      <c r="F9" s="133" t="s">
        <v>126</v>
      </c>
      <c r="G9" s="133" t="s">
        <v>127</v>
      </c>
      <c r="H9" s="133" t="s">
        <v>128</v>
      </c>
      <c r="I9" s="133" t="s">
        <v>129</v>
      </c>
      <c r="J9" s="133" t="s">
        <v>130</v>
      </c>
      <c r="K9" s="133" t="s">
        <v>131</v>
      </c>
      <c r="L9" s="133" t="s">
        <v>132</v>
      </c>
      <c r="M9" s="134" t="s">
        <v>133</v>
      </c>
    </row>
    <row r="10" spans="1:13">
      <c r="A10" s="198" t="s">
        <v>134</v>
      </c>
      <c r="B10" s="199"/>
      <c r="C10" s="130">
        <v>4</v>
      </c>
      <c r="D10" s="130">
        <v>16</v>
      </c>
      <c r="E10" s="130">
        <v>16</v>
      </c>
      <c r="F10" s="130">
        <v>4</v>
      </c>
      <c r="G10" s="130">
        <v>4</v>
      </c>
      <c r="H10" s="130">
        <v>16</v>
      </c>
      <c r="I10" s="130">
        <v>16</v>
      </c>
      <c r="J10" s="130">
        <v>4</v>
      </c>
      <c r="K10" s="130">
        <v>16</v>
      </c>
      <c r="L10" s="130">
        <v>16</v>
      </c>
      <c r="M10" s="135">
        <f t="shared" ref="M10:M17" si="0">(16/K10)*(16/L10)</f>
        <v>1</v>
      </c>
    </row>
    <row r="11" spans="1:13">
      <c r="A11" s="194" t="s">
        <v>135</v>
      </c>
      <c r="B11" s="195"/>
      <c r="C11" s="130">
        <v>4</v>
      </c>
      <c r="D11" s="130">
        <v>8</v>
      </c>
      <c r="E11" s="130">
        <v>16</v>
      </c>
      <c r="F11" s="130">
        <v>4</v>
      </c>
      <c r="G11" s="130">
        <v>4</v>
      </c>
      <c r="H11" s="130">
        <v>8</v>
      </c>
      <c r="I11" s="130">
        <v>16</v>
      </c>
      <c r="J11" s="130">
        <v>4</v>
      </c>
      <c r="K11" s="130">
        <v>16</v>
      </c>
      <c r="L11" s="130">
        <v>8</v>
      </c>
      <c r="M11" s="135">
        <f t="shared" si="0"/>
        <v>2</v>
      </c>
    </row>
    <row r="12" spans="1:13">
      <c r="A12" s="194" t="s">
        <v>136</v>
      </c>
      <c r="B12" s="195"/>
      <c r="C12" s="130">
        <v>4</v>
      </c>
      <c r="D12" s="130">
        <v>16</v>
      </c>
      <c r="E12" s="130">
        <v>8</v>
      </c>
      <c r="F12" s="130">
        <v>4</v>
      </c>
      <c r="G12" s="130">
        <v>4</v>
      </c>
      <c r="H12" s="130">
        <v>16</v>
      </c>
      <c r="I12" s="130">
        <v>8</v>
      </c>
      <c r="J12" s="130">
        <v>4</v>
      </c>
      <c r="K12" s="130">
        <v>8</v>
      </c>
      <c r="L12" s="130">
        <v>16</v>
      </c>
      <c r="M12" s="135">
        <f t="shared" si="0"/>
        <v>2</v>
      </c>
    </row>
    <row r="13" spans="1:13">
      <c r="A13" s="194" t="s">
        <v>137</v>
      </c>
      <c r="B13" s="195"/>
      <c r="C13" s="130">
        <v>4</v>
      </c>
      <c r="D13" s="130">
        <v>16</v>
      </c>
      <c r="E13" s="130">
        <v>16</v>
      </c>
      <c r="F13" s="130">
        <v>4</v>
      </c>
      <c r="G13" s="130">
        <v>4</v>
      </c>
      <c r="H13" s="130">
        <v>16</v>
      </c>
      <c r="I13" s="130">
        <v>16</v>
      </c>
      <c r="J13" s="130">
        <v>4</v>
      </c>
      <c r="K13" s="130">
        <v>16</v>
      </c>
      <c r="L13" s="130">
        <v>16</v>
      </c>
      <c r="M13" s="135">
        <f t="shared" si="0"/>
        <v>1</v>
      </c>
    </row>
    <row r="14" spans="1:13">
      <c r="A14" s="196" t="s">
        <v>138</v>
      </c>
      <c r="B14" s="136" t="s">
        <v>139</v>
      </c>
      <c r="C14" s="130">
        <v>4</v>
      </c>
      <c r="D14" s="130">
        <v>8</v>
      </c>
      <c r="E14" s="130">
        <v>8</v>
      </c>
      <c r="F14" s="130">
        <v>4</v>
      </c>
      <c r="G14" s="130">
        <v>4</v>
      </c>
      <c r="H14" s="130">
        <v>8</v>
      </c>
      <c r="I14" s="130">
        <v>8</v>
      </c>
      <c r="J14" s="130">
        <v>4</v>
      </c>
      <c r="K14" s="130">
        <v>8</v>
      </c>
      <c r="L14" s="130">
        <v>8</v>
      </c>
      <c r="M14" s="135">
        <f t="shared" si="0"/>
        <v>4</v>
      </c>
    </row>
    <row r="15" spans="1:13">
      <c r="A15" s="194"/>
      <c r="B15" s="136" t="s">
        <v>140</v>
      </c>
      <c r="C15" s="130">
        <v>4</v>
      </c>
      <c r="D15" s="130">
        <v>4</v>
      </c>
      <c r="E15" s="130">
        <v>4</v>
      </c>
      <c r="F15" s="130">
        <v>4</v>
      </c>
      <c r="G15" s="130">
        <v>4</v>
      </c>
      <c r="H15" s="130">
        <v>4</v>
      </c>
      <c r="I15" s="130">
        <v>4</v>
      </c>
      <c r="J15" s="130">
        <v>4</v>
      </c>
      <c r="K15" s="130">
        <v>8</v>
      </c>
      <c r="L15" s="130">
        <v>4</v>
      </c>
      <c r="M15" s="135">
        <f t="shared" si="0"/>
        <v>8</v>
      </c>
    </row>
    <row r="16" spans="1:13">
      <c r="A16" s="194"/>
      <c r="B16" s="136" t="s">
        <v>141</v>
      </c>
      <c r="C16" s="130">
        <v>4</v>
      </c>
      <c r="D16" s="130">
        <v>4</v>
      </c>
      <c r="E16" s="130">
        <v>4</v>
      </c>
      <c r="F16" s="130">
        <v>4</v>
      </c>
      <c r="G16" s="130">
        <v>4</v>
      </c>
      <c r="H16" s="130">
        <v>4</v>
      </c>
      <c r="I16" s="130">
        <v>4</v>
      </c>
      <c r="J16" s="130">
        <v>4</v>
      </c>
      <c r="K16" s="130">
        <v>4</v>
      </c>
      <c r="L16" s="130">
        <v>8</v>
      </c>
      <c r="M16" s="135">
        <f t="shared" si="0"/>
        <v>8</v>
      </c>
    </row>
    <row r="17" spans="1:18">
      <c r="A17" s="194"/>
      <c r="B17" s="136" t="s">
        <v>142</v>
      </c>
      <c r="C17" s="130">
        <v>4</v>
      </c>
      <c r="D17" s="130">
        <v>4</v>
      </c>
      <c r="E17" s="130">
        <v>4</v>
      </c>
      <c r="F17" s="130">
        <v>4</v>
      </c>
      <c r="G17" s="130">
        <v>4</v>
      </c>
      <c r="H17" s="130">
        <v>4</v>
      </c>
      <c r="I17" s="130">
        <v>4</v>
      </c>
      <c r="J17" s="130">
        <v>4</v>
      </c>
      <c r="K17" s="130">
        <v>4</v>
      </c>
      <c r="L17" s="130">
        <v>4</v>
      </c>
      <c r="M17" s="135">
        <f t="shared" si="0"/>
        <v>16</v>
      </c>
    </row>
    <row r="19" spans="1:18">
      <c r="A19" s="130" t="s">
        <v>143</v>
      </c>
      <c r="N19" s="168"/>
    </row>
    <row r="20" spans="1:18">
      <c r="A20" s="130" t="s">
        <v>144</v>
      </c>
      <c r="C20" s="137" t="s">
        <v>145</v>
      </c>
      <c r="D20" s="138" t="s">
        <v>146</v>
      </c>
      <c r="H20" s="138" t="s">
        <v>147</v>
      </c>
      <c r="K20" s="138" t="s">
        <v>148</v>
      </c>
      <c r="N20" s="139" t="s">
        <v>149</v>
      </c>
    </row>
    <row r="21" spans="1:18" ht="15.75" thickBot="1">
      <c r="C21" s="140" t="s">
        <v>150</v>
      </c>
      <c r="D21" s="141" t="s">
        <v>151</v>
      </c>
      <c r="E21" s="142" t="s">
        <v>152</v>
      </c>
      <c r="F21" s="142" t="s">
        <v>153</v>
      </c>
      <c r="G21" s="142" t="s">
        <v>154</v>
      </c>
      <c r="H21" s="141" t="s">
        <v>155</v>
      </c>
      <c r="I21" s="142" t="s">
        <v>150</v>
      </c>
      <c r="J21" s="142" t="s">
        <v>154</v>
      </c>
      <c r="K21" s="141" t="s">
        <v>153</v>
      </c>
      <c r="L21" s="142" t="s">
        <v>150</v>
      </c>
      <c r="M21" s="142" t="s">
        <v>154</v>
      </c>
      <c r="N21" s="143" t="s">
        <v>152</v>
      </c>
      <c r="O21" s="144" t="s">
        <v>153</v>
      </c>
      <c r="P21" s="144" t="s">
        <v>155</v>
      </c>
      <c r="Q21" s="144" t="s">
        <v>151</v>
      </c>
      <c r="R21" s="144" t="s">
        <v>154</v>
      </c>
    </row>
    <row r="22" spans="1:18">
      <c r="A22" s="198" t="s">
        <v>134</v>
      </c>
      <c r="B22" s="199"/>
      <c r="C22" s="130">
        <f>M10</f>
        <v>1</v>
      </c>
      <c r="D22" s="138">
        <f>((2+(C10*D10+E10*F10+G10*H10+I10*J10)+2+(C10*D10+E10*F10+G10*H10+I10*J10)+1)+((C10*D10+E10*F10+G10*H10+I10*J10)+(C10*D10+E10*F10+G10*H10+I10*J10))+((C10*D10+E10*F10+G10*H10+I10*J10)+(C10*D10+E10*F10+G10*H10+I10*J10)+1))*M10</f>
        <v>1542</v>
      </c>
      <c r="E22" s="130">
        <f t="shared" ref="E22:E29" si="1">1*M10</f>
        <v>1</v>
      </c>
      <c r="F22" s="130">
        <f t="shared" ref="F22:F29" si="2">1*M10</f>
        <v>1</v>
      </c>
      <c r="G22" s="130">
        <f t="shared" ref="G22:G29" si="3">(2+1+1)*M10</f>
        <v>4</v>
      </c>
      <c r="H22" s="138">
        <f>8*(K10)*(L10)*M10</f>
        <v>2048</v>
      </c>
      <c r="I22" s="130">
        <f>(14)*(K10)*(L10)*M10</f>
        <v>3584</v>
      </c>
      <c r="J22" s="130">
        <f>(2)*(K10)*(L10)*M10</f>
        <v>512</v>
      </c>
      <c r="K22" s="138">
        <f>1*M10*K10*L10</f>
        <v>256</v>
      </c>
      <c r="L22" s="130">
        <f>1*K10*L10*M10</f>
        <v>256</v>
      </c>
      <c r="M22" s="130">
        <f>1*K10*L10*M10</f>
        <v>256</v>
      </c>
      <c r="N22" s="139">
        <f t="shared" ref="N22:N29" si="4">E22</f>
        <v>1</v>
      </c>
      <c r="O22" s="130">
        <f t="shared" ref="O22:O29" si="5">F22+K22</f>
        <v>257</v>
      </c>
      <c r="P22" s="130">
        <f>H22</f>
        <v>2048</v>
      </c>
      <c r="Q22" s="130">
        <f>C22+D22+I22+L22</f>
        <v>5383</v>
      </c>
      <c r="R22" s="130">
        <f t="shared" ref="R22:R29" si="6">G22+J22+M22</f>
        <v>772</v>
      </c>
    </row>
    <row r="23" spans="1:18">
      <c r="A23" s="194" t="s">
        <v>135</v>
      </c>
      <c r="B23" s="195"/>
      <c r="C23" s="130">
        <f>M11</f>
        <v>2</v>
      </c>
      <c r="D23" s="138">
        <f t="shared" ref="D23:D29" si="7">((2+(C11*D11+E11*F11+G11*H11+I11*J11)+2+(C11*D11+E11*F11+G11*H11+I11*J11)+1)+((C11*D11+E11*F11+G11*H11+I11*J11)+(C11*D11+E11*F11+G11*H11+I11*J11))+((C11*D11+E11*F11+G11*H11+I11*J11)+(C11*D11+E11*F11+G11*H11+I11*J11)+1))*M11</f>
        <v>2316</v>
      </c>
      <c r="E23" s="130">
        <f t="shared" si="1"/>
        <v>2</v>
      </c>
      <c r="F23" s="130">
        <f t="shared" si="2"/>
        <v>2</v>
      </c>
      <c r="G23" s="130">
        <f t="shared" si="3"/>
        <v>8</v>
      </c>
      <c r="H23" s="138">
        <f t="shared" ref="H23:H29" si="8">8*(K11)*(L11)*M11</f>
        <v>2048</v>
      </c>
      <c r="I23" s="130">
        <f t="shared" ref="I23:I29" si="9">(14)*(K11)*(L11)*M11</f>
        <v>3584</v>
      </c>
      <c r="J23" s="130">
        <f t="shared" ref="J23:J29" si="10">(2)*(K11)*(L11)*M11</f>
        <v>512</v>
      </c>
      <c r="K23" s="138">
        <f t="shared" ref="K23:K29" si="11">1*M11*K11*L11</f>
        <v>256</v>
      </c>
      <c r="L23" s="130">
        <f t="shared" ref="L23:L29" si="12">1*K11*L11*M11</f>
        <v>256</v>
      </c>
      <c r="M23" s="130">
        <f t="shared" ref="M23:M29" si="13">1*K11*L11*M11</f>
        <v>256</v>
      </c>
      <c r="N23" s="139">
        <f t="shared" si="4"/>
        <v>2</v>
      </c>
      <c r="O23" s="130">
        <f t="shared" si="5"/>
        <v>258</v>
      </c>
      <c r="P23" s="130">
        <f t="shared" ref="P23:P29" si="14">H23</f>
        <v>2048</v>
      </c>
      <c r="Q23" s="130">
        <f t="shared" ref="Q23:Q29" si="15">C23+D23+I23+L23</f>
        <v>6158</v>
      </c>
      <c r="R23" s="130">
        <f t="shared" si="6"/>
        <v>776</v>
      </c>
    </row>
    <row r="24" spans="1:18">
      <c r="A24" s="194" t="s">
        <v>136</v>
      </c>
      <c r="B24" s="195"/>
      <c r="C24" s="130">
        <f t="shared" ref="C24:C29" si="16">M12</f>
        <v>2</v>
      </c>
      <c r="D24" s="138">
        <f t="shared" si="7"/>
        <v>2316</v>
      </c>
      <c r="E24" s="130">
        <f t="shared" si="1"/>
        <v>2</v>
      </c>
      <c r="F24" s="130">
        <f t="shared" si="2"/>
        <v>2</v>
      </c>
      <c r="G24" s="130">
        <f t="shared" si="3"/>
        <v>8</v>
      </c>
      <c r="H24" s="138">
        <f t="shared" si="8"/>
        <v>2048</v>
      </c>
      <c r="I24" s="130">
        <f t="shared" si="9"/>
        <v>3584</v>
      </c>
      <c r="J24" s="130">
        <f t="shared" si="10"/>
        <v>512</v>
      </c>
      <c r="K24" s="138">
        <f t="shared" si="11"/>
        <v>256</v>
      </c>
      <c r="L24" s="130">
        <f t="shared" si="12"/>
        <v>256</v>
      </c>
      <c r="M24" s="130">
        <f t="shared" si="13"/>
        <v>256</v>
      </c>
      <c r="N24" s="139">
        <f t="shared" si="4"/>
        <v>2</v>
      </c>
      <c r="O24" s="130">
        <f t="shared" si="5"/>
        <v>258</v>
      </c>
      <c r="P24" s="130">
        <f t="shared" si="14"/>
        <v>2048</v>
      </c>
      <c r="Q24" s="130">
        <f t="shared" si="15"/>
        <v>6158</v>
      </c>
      <c r="R24" s="130">
        <f t="shared" si="6"/>
        <v>776</v>
      </c>
    </row>
    <row r="25" spans="1:18">
      <c r="A25" s="194" t="s">
        <v>137</v>
      </c>
      <c r="B25" s="195"/>
      <c r="C25" s="130">
        <f t="shared" si="16"/>
        <v>1</v>
      </c>
      <c r="D25" s="138">
        <f t="shared" si="7"/>
        <v>1542</v>
      </c>
      <c r="E25" s="130">
        <f t="shared" si="1"/>
        <v>1</v>
      </c>
      <c r="F25" s="130">
        <f t="shared" si="2"/>
        <v>1</v>
      </c>
      <c r="G25" s="130">
        <f t="shared" si="3"/>
        <v>4</v>
      </c>
      <c r="H25" s="138">
        <f t="shared" si="8"/>
        <v>2048</v>
      </c>
      <c r="I25" s="130">
        <f t="shared" si="9"/>
        <v>3584</v>
      </c>
      <c r="J25" s="130">
        <f t="shared" si="10"/>
        <v>512</v>
      </c>
      <c r="K25" s="138">
        <f t="shared" si="11"/>
        <v>256</v>
      </c>
      <c r="L25" s="130">
        <f t="shared" si="12"/>
        <v>256</v>
      </c>
      <c r="M25" s="130">
        <f t="shared" si="13"/>
        <v>256</v>
      </c>
      <c r="N25" s="139">
        <f t="shared" si="4"/>
        <v>1</v>
      </c>
      <c r="O25" s="130">
        <f t="shared" si="5"/>
        <v>257</v>
      </c>
      <c r="P25" s="130">
        <f t="shared" si="14"/>
        <v>2048</v>
      </c>
      <c r="Q25" s="130">
        <f t="shared" si="15"/>
        <v>5383</v>
      </c>
      <c r="R25" s="130">
        <f t="shared" si="6"/>
        <v>772</v>
      </c>
    </row>
    <row r="26" spans="1:18">
      <c r="A26" s="196" t="s">
        <v>138</v>
      </c>
      <c r="B26" s="136" t="s">
        <v>139</v>
      </c>
      <c r="C26" s="130">
        <f t="shared" si="16"/>
        <v>4</v>
      </c>
      <c r="D26" s="138">
        <f t="shared" si="7"/>
        <v>3096</v>
      </c>
      <c r="E26" s="130">
        <f t="shared" si="1"/>
        <v>4</v>
      </c>
      <c r="F26" s="130">
        <f t="shared" si="2"/>
        <v>4</v>
      </c>
      <c r="G26" s="130">
        <f t="shared" si="3"/>
        <v>16</v>
      </c>
      <c r="H26" s="138">
        <f t="shared" si="8"/>
        <v>2048</v>
      </c>
      <c r="I26" s="130">
        <f t="shared" si="9"/>
        <v>3584</v>
      </c>
      <c r="J26" s="130">
        <f t="shared" si="10"/>
        <v>512</v>
      </c>
      <c r="K26" s="138">
        <f t="shared" si="11"/>
        <v>256</v>
      </c>
      <c r="L26" s="130">
        <f t="shared" si="12"/>
        <v>256</v>
      </c>
      <c r="M26" s="130">
        <f t="shared" si="13"/>
        <v>256</v>
      </c>
      <c r="N26" s="139">
        <f t="shared" si="4"/>
        <v>4</v>
      </c>
      <c r="O26" s="130">
        <f t="shared" si="5"/>
        <v>260</v>
      </c>
      <c r="P26" s="130">
        <f t="shared" si="14"/>
        <v>2048</v>
      </c>
      <c r="Q26" s="130">
        <f t="shared" si="15"/>
        <v>6940</v>
      </c>
      <c r="R26" s="130">
        <f t="shared" si="6"/>
        <v>784</v>
      </c>
    </row>
    <row r="27" spans="1:18">
      <c r="A27" s="194"/>
      <c r="B27" s="136" t="s">
        <v>140</v>
      </c>
      <c r="C27" s="130">
        <f t="shared" si="16"/>
        <v>8</v>
      </c>
      <c r="D27" s="138">
        <f t="shared" si="7"/>
        <v>3120</v>
      </c>
      <c r="E27" s="130">
        <f t="shared" si="1"/>
        <v>8</v>
      </c>
      <c r="F27" s="130">
        <f t="shared" si="2"/>
        <v>8</v>
      </c>
      <c r="G27" s="130">
        <f t="shared" si="3"/>
        <v>32</v>
      </c>
      <c r="H27" s="138">
        <f t="shared" si="8"/>
        <v>2048</v>
      </c>
      <c r="I27" s="130">
        <f t="shared" si="9"/>
        <v>3584</v>
      </c>
      <c r="J27" s="130">
        <f t="shared" si="10"/>
        <v>512</v>
      </c>
      <c r="K27" s="138">
        <f t="shared" si="11"/>
        <v>256</v>
      </c>
      <c r="L27" s="130">
        <f t="shared" si="12"/>
        <v>256</v>
      </c>
      <c r="M27" s="130">
        <f t="shared" si="13"/>
        <v>256</v>
      </c>
      <c r="N27" s="139">
        <f t="shared" si="4"/>
        <v>8</v>
      </c>
      <c r="O27" s="130">
        <f t="shared" si="5"/>
        <v>264</v>
      </c>
      <c r="P27" s="130">
        <f t="shared" si="14"/>
        <v>2048</v>
      </c>
      <c r="Q27" s="130">
        <f t="shared" si="15"/>
        <v>6968</v>
      </c>
      <c r="R27" s="130">
        <f t="shared" si="6"/>
        <v>800</v>
      </c>
    </row>
    <row r="28" spans="1:18">
      <c r="A28" s="194"/>
      <c r="B28" s="136" t="s">
        <v>141</v>
      </c>
      <c r="C28" s="130">
        <f t="shared" si="16"/>
        <v>8</v>
      </c>
      <c r="D28" s="138">
        <f t="shared" si="7"/>
        <v>3120</v>
      </c>
      <c r="E28" s="130">
        <f t="shared" si="1"/>
        <v>8</v>
      </c>
      <c r="F28" s="130">
        <f t="shared" si="2"/>
        <v>8</v>
      </c>
      <c r="G28" s="130">
        <f t="shared" si="3"/>
        <v>32</v>
      </c>
      <c r="H28" s="138">
        <f t="shared" si="8"/>
        <v>2048</v>
      </c>
      <c r="I28" s="130">
        <f t="shared" si="9"/>
        <v>3584</v>
      </c>
      <c r="J28" s="130">
        <f t="shared" si="10"/>
        <v>512</v>
      </c>
      <c r="K28" s="138">
        <f t="shared" si="11"/>
        <v>256</v>
      </c>
      <c r="L28" s="130">
        <f t="shared" si="12"/>
        <v>256</v>
      </c>
      <c r="M28" s="130">
        <f t="shared" si="13"/>
        <v>256</v>
      </c>
      <c r="N28" s="139">
        <f t="shared" si="4"/>
        <v>8</v>
      </c>
      <c r="O28" s="130">
        <f t="shared" si="5"/>
        <v>264</v>
      </c>
      <c r="P28" s="130">
        <f t="shared" si="14"/>
        <v>2048</v>
      </c>
      <c r="Q28" s="130">
        <f t="shared" si="15"/>
        <v>6968</v>
      </c>
      <c r="R28" s="130">
        <f t="shared" si="6"/>
        <v>800</v>
      </c>
    </row>
    <row r="29" spans="1:18">
      <c r="A29" s="194"/>
      <c r="B29" s="136" t="s">
        <v>142</v>
      </c>
      <c r="C29" s="130">
        <f t="shared" si="16"/>
        <v>16</v>
      </c>
      <c r="D29" s="138">
        <f t="shared" si="7"/>
        <v>6240</v>
      </c>
      <c r="E29" s="130">
        <f t="shared" si="1"/>
        <v>16</v>
      </c>
      <c r="F29" s="130">
        <f t="shared" si="2"/>
        <v>16</v>
      </c>
      <c r="G29" s="130">
        <f t="shared" si="3"/>
        <v>64</v>
      </c>
      <c r="H29" s="138">
        <f t="shared" si="8"/>
        <v>2048</v>
      </c>
      <c r="I29" s="130">
        <f t="shared" si="9"/>
        <v>3584</v>
      </c>
      <c r="J29" s="130">
        <f t="shared" si="10"/>
        <v>512</v>
      </c>
      <c r="K29" s="138">
        <f t="shared" si="11"/>
        <v>256</v>
      </c>
      <c r="L29" s="130">
        <f t="shared" si="12"/>
        <v>256</v>
      </c>
      <c r="M29" s="130">
        <f t="shared" si="13"/>
        <v>256</v>
      </c>
      <c r="N29" s="139">
        <f t="shared" si="4"/>
        <v>16</v>
      </c>
      <c r="O29" s="130">
        <f t="shared" si="5"/>
        <v>272</v>
      </c>
      <c r="P29" s="130">
        <f t="shared" si="14"/>
        <v>2048</v>
      </c>
      <c r="Q29" s="130">
        <f t="shared" si="15"/>
        <v>10096</v>
      </c>
      <c r="R29" s="130">
        <f t="shared" si="6"/>
        <v>832</v>
      </c>
    </row>
    <row r="32" spans="1:18">
      <c r="A32" s="130" t="s">
        <v>156</v>
      </c>
      <c r="G32" s="167"/>
    </row>
    <row r="33" spans="1:7" ht="90.75" thickBot="1">
      <c r="A33" s="197" t="s">
        <v>157</v>
      </c>
      <c r="B33" s="197"/>
      <c r="C33" s="145" t="s">
        <v>158</v>
      </c>
      <c r="D33" s="146" t="s">
        <v>159</v>
      </c>
      <c r="E33" s="146" t="s">
        <v>160</v>
      </c>
      <c r="F33" s="146" t="s">
        <v>161</v>
      </c>
      <c r="G33" s="147" t="s">
        <v>149</v>
      </c>
    </row>
    <row r="34" spans="1:7">
      <c r="A34" s="198" t="s">
        <v>134</v>
      </c>
      <c r="B34" s="199"/>
      <c r="C34" s="130">
        <f>(B6+B5)</f>
        <v>32</v>
      </c>
      <c r="D34" s="130">
        <f>((C10*D10+E10*F10+G10*H10+I10*J10))*B2</f>
        <v>2048</v>
      </c>
      <c r="E34" s="130">
        <f>((B3+B4+K10)*(B3+B4+L10))*B2</f>
        <v>3528</v>
      </c>
      <c r="F34" s="130">
        <f>(K10*L10)*M10*B2</f>
        <v>2048</v>
      </c>
      <c r="G34" s="149">
        <f>SUM(C34:F34)</f>
        <v>7656</v>
      </c>
    </row>
    <row r="35" spans="1:7">
      <c r="A35" s="194" t="s">
        <v>135</v>
      </c>
      <c r="B35" s="195"/>
      <c r="C35" s="130">
        <f>(B6+B5)</f>
        <v>32</v>
      </c>
      <c r="D35" s="130">
        <f>((C11*D11+E11*F11+G11*H11+I11*J11))*B2</f>
        <v>1536</v>
      </c>
      <c r="E35" s="130">
        <f>((B3+B4+K11)*(B3+B4+L11))*B2</f>
        <v>2184</v>
      </c>
      <c r="F35" s="130">
        <f>(K11*L11)*M11*B2</f>
        <v>2048</v>
      </c>
      <c r="G35" s="149">
        <f t="shared" ref="G35:G41" si="17">SUM(C35:F35)</f>
        <v>5800</v>
      </c>
    </row>
    <row r="36" spans="1:7">
      <c r="A36" s="194" t="s">
        <v>136</v>
      </c>
      <c r="B36" s="195"/>
      <c r="C36" s="130">
        <f>(B6+B5)</f>
        <v>32</v>
      </c>
      <c r="D36" s="130">
        <f>((C12*D12+E12*F12+G12*H12+I12*J12))*B2</f>
        <v>1536</v>
      </c>
      <c r="E36" s="130">
        <f>((B3+B4+K12)*(B3+B4+L12))*B2</f>
        <v>2184</v>
      </c>
      <c r="F36" s="130">
        <f>(K12*L12)*M12*B2</f>
        <v>2048</v>
      </c>
      <c r="G36" s="149">
        <f t="shared" si="17"/>
        <v>5800</v>
      </c>
    </row>
    <row r="37" spans="1:7">
      <c r="A37" s="194" t="s">
        <v>137</v>
      </c>
      <c r="B37" s="195"/>
      <c r="C37" s="130">
        <f>(B6+B5)</f>
        <v>32</v>
      </c>
      <c r="D37" s="130">
        <f>((C13*D13+E13*F13+G13*H13+I13*J13))*B2</f>
        <v>2048</v>
      </c>
      <c r="E37" s="130">
        <f>((B3+B4+K13)*(B3+B4+L13))*B2</f>
        <v>3528</v>
      </c>
      <c r="F37" s="130">
        <f>(K13*L13)*M13*B2</f>
        <v>2048</v>
      </c>
      <c r="G37" s="149">
        <f t="shared" si="17"/>
        <v>7656</v>
      </c>
    </row>
    <row r="38" spans="1:7">
      <c r="A38" s="196" t="s">
        <v>138</v>
      </c>
      <c r="B38" s="136" t="s">
        <v>139</v>
      </c>
      <c r="C38" s="130">
        <f>(B6+B5)</f>
        <v>32</v>
      </c>
      <c r="D38" s="130">
        <f>((C14*D14+E14*F14+G14*H14+I14*J14))*B2</f>
        <v>1024</v>
      </c>
      <c r="E38" s="130">
        <f>((B3+B4+K14)*(B3+B4+L14))*B2</f>
        <v>1352</v>
      </c>
      <c r="F38" s="130">
        <f>(K14*L14)*M14*B2</f>
        <v>2048</v>
      </c>
      <c r="G38" s="149">
        <f t="shared" si="17"/>
        <v>4456</v>
      </c>
    </row>
    <row r="39" spans="1:7">
      <c r="A39" s="194"/>
      <c r="B39" s="136" t="s">
        <v>140</v>
      </c>
      <c r="C39" s="130">
        <f>(B6+B5)</f>
        <v>32</v>
      </c>
      <c r="D39" s="130">
        <f>((C15*D15+E15*F15+G15*H15+I15*J15))*B2</f>
        <v>512</v>
      </c>
      <c r="E39" s="130">
        <f>((B3+B4+K15)*(B3+B4+L15))*B2</f>
        <v>936</v>
      </c>
      <c r="F39" s="130">
        <f>(K15*L15)*M15*B2</f>
        <v>2048</v>
      </c>
      <c r="G39" s="149">
        <f t="shared" si="17"/>
        <v>3528</v>
      </c>
    </row>
    <row r="40" spans="1:7">
      <c r="A40" s="194"/>
      <c r="B40" s="136" t="s">
        <v>141</v>
      </c>
      <c r="C40" s="130">
        <f>(B6+B5)</f>
        <v>32</v>
      </c>
      <c r="D40" s="130">
        <f>((C16*D16+E16*F16+G16*H16+I16*J16))*B2</f>
        <v>512</v>
      </c>
      <c r="E40" s="130">
        <f>((B3+B4+K16)*(B3+B4+L16))*B2</f>
        <v>936</v>
      </c>
      <c r="F40" s="130">
        <f>(K16*L16)*M16*B2</f>
        <v>2048</v>
      </c>
      <c r="G40" s="149">
        <f t="shared" si="17"/>
        <v>3528</v>
      </c>
    </row>
    <row r="41" spans="1:7">
      <c r="A41" s="194"/>
      <c r="B41" s="136" t="s">
        <v>142</v>
      </c>
      <c r="C41" s="130">
        <f>(B6+B5)</f>
        <v>32</v>
      </c>
      <c r="D41" s="130">
        <f>((C17*D17+E17*F17+G17*H17+I17*J17))*B2</f>
        <v>512</v>
      </c>
      <c r="E41" s="130">
        <f>((B3+B4+K17)*(B3+B4+L17))*B2</f>
        <v>648</v>
      </c>
      <c r="F41" s="130">
        <f>(K17*L17)*M17*B2</f>
        <v>2048</v>
      </c>
      <c r="G41" s="149">
        <f t="shared" si="17"/>
        <v>3240</v>
      </c>
    </row>
    <row r="43" spans="1:7">
      <c r="A43" s="130" t="s">
        <v>162</v>
      </c>
      <c r="C43" s="139" t="s">
        <v>163</v>
      </c>
      <c r="F43" s="130" t="s">
        <v>164</v>
      </c>
      <c r="G43" s="167"/>
    </row>
    <row r="44" spans="1:7" ht="90.75" thickBot="1">
      <c r="A44" s="197" t="s">
        <v>165</v>
      </c>
      <c r="B44" s="197"/>
      <c r="C44" s="145" t="s">
        <v>166</v>
      </c>
      <c r="D44" s="146" t="s">
        <v>159</v>
      </c>
      <c r="E44" s="146" t="s">
        <v>160</v>
      </c>
      <c r="F44" s="146" t="s">
        <v>161</v>
      </c>
      <c r="G44" s="148" t="s">
        <v>149</v>
      </c>
    </row>
    <row r="45" spans="1:7">
      <c r="A45" s="198" t="s">
        <v>134</v>
      </c>
      <c r="B45" s="199"/>
      <c r="C45" s="130">
        <f>(B6+B5)*M10</f>
        <v>32</v>
      </c>
      <c r="D45" s="130">
        <f>((C10*D10+E10*F10+G10*H10+I10*J10))*M10*B2</f>
        <v>2048</v>
      </c>
      <c r="E45" s="130">
        <f>((B3+B4+K10)*(B3+B4+L10))*M10*B2</f>
        <v>3528</v>
      </c>
      <c r="F45" s="130">
        <f>(K10*L10)*M10*B2</f>
        <v>2048</v>
      </c>
      <c r="G45" s="150">
        <f t="shared" ref="G45:G52" si="18">SUM(D45:F45)</f>
        <v>7624</v>
      </c>
    </row>
    <row r="46" spans="1:7">
      <c r="A46" s="194" t="s">
        <v>135</v>
      </c>
      <c r="B46" s="195"/>
      <c r="C46" s="130">
        <f>(B6+B5)*M11</f>
        <v>64</v>
      </c>
      <c r="D46" s="130">
        <f>((C11*D11+E11*F11+G11*H11+I11*J11))*M11*B2</f>
        <v>3072</v>
      </c>
      <c r="E46" s="130">
        <f>((B3+B4+K11)*(B3+B4+L11))*M11*B2</f>
        <v>4368</v>
      </c>
      <c r="F46" s="130">
        <f>(K11*L11)*M11*B2</f>
        <v>2048</v>
      </c>
      <c r="G46" s="139">
        <f t="shared" si="18"/>
        <v>9488</v>
      </c>
    </row>
    <row r="47" spans="1:7">
      <c r="A47" s="194" t="s">
        <v>136</v>
      </c>
      <c r="B47" s="195"/>
      <c r="C47" s="130">
        <f>(B6+B5)*M12</f>
        <v>64</v>
      </c>
      <c r="D47" s="130">
        <f>((C12*D12+E12*F12+G12*H12+I12*J12))*M12*B2</f>
        <v>3072</v>
      </c>
      <c r="E47" s="130">
        <f>((B3+B4+K12)*(B3+B4+L12))*M12*B2</f>
        <v>4368</v>
      </c>
      <c r="F47" s="130">
        <f>(K12*L12)*M12*B2</f>
        <v>2048</v>
      </c>
      <c r="G47" s="139">
        <f t="shared" si="18"/>
        <v>9488</v>
      </c>
    </row>
    <row r="48" spans="1:7">
      <c r="A48" s="194" t="s">
        <v>137</v>
      </c>
      <c r="B48" s="195"/>
      <c r="C48" s="130">
        <f>(B6+B5)*M13</f>
        <v>32</v>
      </c>
      <c r="D48" s="130">
        <f>((C13*D13+E13*F13+G13*H13+I13*J13))*M13*B2</f>
        <v>2048</v>
      </c>
      <c r="E48" s="130">
        <f>((B3+B4+K13)*(B3+B4+L13))*M13*B2</f>
        <v>3528</v>
      </c>
      <c r="F48" s="130">
        <f>(K13*L13)*M13*B2</f>
        <v>2048</v>
      </c>
      <c r="G48" s="139">
        <f t="shared" si="18"/>
        <v>7624</v>
      </c>
    </row>
    <row r="49" spans="1:7" ht="16.5" customHeight="1">
      <c r="A49" s="196" t="s">
        <v>138</v>
      </c>
      <c r="B49" s="136" t="s">
        <v>139</v>
      </c>
      <c r="C49" s="130">
        <f>(B6+B5)*M14</f>
        <v>128</v>
      </c>
      <c r="D49" s="130">
        <f>((C14*D14+E14*F14+G14*H14+I14*J14))*M14*B2</f>
        <v>4096</v>
      </c>
      <c r="E49" s="130">
        <f>((B3+B4+K14)*(B3+B4+L14))*M14*B2</f>
        <v>5408</v>
      </c>
      <c r="F49" s="130">
        <f>(K14*L14)*M14*B2</f>
        <v>2048</v>
      </c>
      <c r="G49" s="139">
        <f t="shared" si="18"/>
        <v>11552</v>
      </c>
    </row>
    <row r="50" spans="1:7">
      <c r="A50" s="194"/>
      <c r="B50" s="136" t="s">
        <v>140</v>
      </c>
      <c r="C50" s="130">
        <f>(B6+B5)*M15</f>
        <v>256</v>
      </c>
      <c r="D50" s="130">
        <f>((C15*D15+E15*F15+G15*H15+I15*J15))*M15*B2</f>
        <v>4096</v>
      </c>
      <c r="E50" s="130">
        <f>((B3+B4+K15)*(B3+B4+L15))*M15*B2</f>
        <v>7488</v>
      </c>
      <c r="F50" s="130">
        <f>(K15*L15)*M15*B2</f>
        <v>2048</v>
      </c>
      <c r="G50" s="139">
        <f t="shared" si="18"/>
        <v>13632</v>
      </c>
    </row>
    <row r="51" spans="1:7">
      <c r="A51" s="194"/>
      <c r="B51" s="136" t="s">
        <v>141</v>
      </c>
      <c r="C51" s="130">
        <f>(B6+B5)*M16</f>
        <v>256</v>
      </c>
      <c r="D51" s="130">
        <f>((C16*D16+E16*F16+G16*H16+I16*J16))*M16*B2</f>
        <v>4096</v>
      </c>
      <c r="E51" s="130">
        <f>((B3+B4+K16)*(B3+B4+L16))*M16*B2</f>
        <v>7488</v>
      </c>
      <c r="F51" s="130">
        <f>(K16*L16)*M16*B2</f>
        <v>2048</v>
      </c>
      <c r="G51" s="139">
        <f t="shared" si="18"/>
        <v>13632</v>
      </c>
    </row>
    <row r="52" spans="1:7">
      <c r="A52" s="194"/>
      <c r="B52" s="136" t="s">
        <v>142</v>
      </c>
      <c r="C52" s="130">
        <f>(B6+B5)*M17</f>
        <v>512</v>
      </c>
      <c r="D52" s="130">
        <f>((C17*D17+E17*F17+G17*H17+I17*J17))*M17*B2</f>
        <v>8192</v>
      </c>
      <c r="E52" s="130">
        <f>((B3+B4+K17)*(B3+B4+L17))*M17*B2</f>
        <v>10368</v>
      </c>
      <c r="F52" s="130">
        <f>(K17*L17)*M17*B2</f>
        <v>2048</v>
      </c>
      <c r="G52" s="139">
        <f t="shared" si="18"/>
        <v>20608</v>
      </c>
    </row>
  </sheetData>
  <mergeCells count="22">
    <mergeCell ref="A34:B34"/>
    <mergeCell ref="A10:B10"/>
    <mergeCell ref="A11:B11"/>
    <mergeCell ref="A12:B12"/>
    <mergeCell ref="A13:B13"/>
    <mergeCell ref="A14:A17"/>
    <mergeCell ref="A22:B22"/>
    <mergeCell ref="A23:B23"/>
    <mergeCell ref="A24:B24"/>
    <mergeCell ref="A25:B25"/>
    <mergeCell ref="A26:A29"/>
    <mergeCell ref="A33:B33"/>
    <mergeCell ref="A46:B46"/>
    <mergeCell ref="A47:B47"/>
    <mergeCell ref="A48:B48"/>
    <mergeCell ref="A49:A52"/>
    <mergeCell ref="A35:B35"/>
    <mergeCell ref="A36:B36"/>
    <mergeCell ref="A37:B37"/>
    <mergeCell ref="A38:A41"/>
    <mergeCell ref="A44:B44"/>
    <mergeCell ref="A45:B45"/>
  </mergeCells>
  <phoneticPr fontId="1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70" zoomScaleNormal="70" workbookViewId="0">
      <selection activeCell="C18" sqref="C18"/>
    </sheetView>
  </sheetViews>
  <sheetFormatPr defaultRowHeight="17.25"/>
  <cols>
    <col min="1" max="1" width="10.28515625" style="151" customWidth="1"/>
    <col min="2" max="3" width="9.140625" style="151"/>
    <col min="4" max="4" width="13" style="151" customWidth="1"/>
    <col min="5" max="8" width="9.140625" style="151"/>
    <col min="9" max="9" width="11" style="151" bestFit="1" customWidth="1"/>
    <col min="10" max="11" width="9.140625" style="151"/>
    <col min="12" max="13" width="12" style="151" bestFit="1" customWidth="1"/>
    <col min="14" max="20" width="9.140625" style="151"/>
    <col min="21" max="21" width="10.28515625" style="151" customWidth="1"/>
    <col min="22" max="16384" width="9.140625" style="151"/>
  </cols>
  <sheetData>
    <row r="1" spans="1:11">
      <c r="A1" s="151" t="s">
        <v>116</v>
      </c>
      <c r="B1" s="151" t="s">
        <v>117</v>
      </c>
    </row>
    <row r="2" spans="1:11">
      <c r="A2" s="151" t="s">
        <v>118</v>
      </c>
      <c r="B2" s="151">
        <v>8</v>
      </c>
    </row>
    <row r="5" spans="1:11" ht="18" thickBot="1">
      <c r="A5" s="152"/>
      <c r="B5" s="152"/>
      <c r="C5" s="153" t="s">
        <v>131</v>
      </c>
      <c r="D5" s="154" t="s">
        <v>132</v>
      </c>
      <c r="E5" s="154" t="s">
        <v>167</v>
      </c>
      <c r="F5" s="154" t="s">
        <v>168</v>
      </c>
      <c r="G5" s="154" t="s">
        <v>169</v>
      </c>
      <c r="H5" s="134" t="s">
        <v>133</v>
      </c>
    </row>
    <row r="6" spans="1:11">
      <c r="A6" s="202" t="s">
        <v>170</v>
      </c>
      <c r="B6" s="203"/>
      <c r="C6" s="151">
        <v>16</v>
      </c>
      <c r="D6" s="151">
        <v>16</v>
      </c>
      <c r="E6" s="151">
        <f t="shared" ref="E6:F8" si="0">C6</f>
        <v>16</v>
      </c>
      <c r="F6" s="151">
        <f t="shared" si="0"/>
        <v>16</v>
      </c>
      <c r="G6" s="151">
        <f>2*D6</f>
        <v>32</v>
      </c>
      <c r="H6" s="155">
        <f>(16/C6)*(16/D6)</f>
        <v>1</v>
      </c>
    </row>
    <row r="7" spans="1:11">
      <c r="A7" s="200" t="s">
        <v>171</v>
      </c>
      <c r="B7" s="201"/>
      <c r="C7" s="151">
        <v>8</v>
      </c>
      <c r="D7" s="151">
        <v>8</v>
      </c>
      <c r="E7" s="151">
        <f t="shared" si="0"/>
        <v>8</v>
      </c>
      <c r="F7" s="151">
        <f t="shared" si="0"/>
        <v>8</v>
      </c>
      <c r="G7" s="151">
        <f>2*D7</f>
        <v>16</v>
      </c>
      <c r="H7" s="155">
        <f>(16/C7)*(16/D7)</f>
        <v>4</v>
      </c>
    </row>
    <row r="8" spans="1:11">
      <c r="A8" s="200" t="s">
        <v>172</v>
      </c>
      <c r="B8" s="201"/>
      <c r="C8" s="151">
        <v>4</v>
      </c>
      <c r="D8" s="151">
        <v>4</v>
      </c>
      <c r="E8" s="151">
        <f t="shared" si="0"/>
        <v>4</v>
      </c>
      <c r="F8" s="151">
        <f t="shared" si="0"/>
        <v>4</v>
      </c>
      <c r="G8" s="151">
        <f>2*D8</f>
        <v>8</v>
      </c>
      <c r="H8" s="155">
        <f>(16/C8)*(16/D8)</f>
        <v>16</v>
      </c>
    </row>
    <row r="10" spans="1:11">
      <c r="H10" s="166"/>
    </row>
    <row r="11" spans="1:11">
      <c r="C11" s="156" t="s">
        <v>173</v>
      </c>
      <c r="F11" s="157" t="s">
        <v>174</v>
      </c>
      <c r="G11" s="157" t="s">
        <v>175</v>
      </c>
      <c r="H11" s="156" t="s">
        <v>149</v>
      </c>
    </row>
    <row r="12" spans="1:11" ht="18" thickBot="1">
      <c r="C12" s="158" t="s">
        <v>176</v>
      </c>
      <c r="D12" s="159" t="s">
        <v>177</v>
      </c>
      <c r="E12" s="159" t="s">
        <v>178</v>
      </c>
      <c r="F12" s="160" t="s">
        <v>179</v>
      </c>
      <c r="G12" s="160" t="s">
        <v>180</v>
      </c>
      <c r="H12" s="161" t="s">
        <v>181</v>
      </c>
      <c r="I12" s="162" t="s">
        <v>182</v>
      </c>
      <c r="J12" s="162" t="s">
        <v>177</v>
      </c>
    </row>
    <row r="13" spans="1:11">
      <c r="A13" s="202" t="s">
        <v>183</v>
      </c>
      <c r="B13" s="203"/>
      <c r="C13" s="151">
        <f>(((E6-1)+(F6-1)+1+1)+((E6-1)+(F6-1)+(E6-1)+(F6-1)))*H6</f>
        <v>92</v>
      </c>
      <c r="D13" s="151">
        <f>2*H6</f>
        <v>2</v>
      </c>
      <c r="E13" s="151">
        <f>(1+1)*H6</f>
        <v>2</v>
      </c>
      <c r="F13" s="157">
        <f>(E6+1)*H6</f>
        <v>17</v>
      </c>
      <c r="G13" s="157">
        <f>((2*C6+C6)+(C6*D6)+C6)*H6</f>
        <v>320</v>
      </c>
      <c r="H13" s="156">
        <f>E13</f>
        <v>2</v>
      </c>
      <c r="I13" s="151">
        <f>C13+F13+G13</f>
        <v>429</v>
      </c>
      <c r="J13" s="151">
        <f>D13</f>
        <v>2</v>
      </c>
    </row>
    <row r="14" spans="1:11">
      <c r="A14" s="200" t="s">
        <v>171</v>
      </c>
      <c r="B14" s="201"/>
      <c r="C14" s="151">
        <f>(((E7-1)+(F7-1)+1)+((E7-1)+(F7-1)+(E7-1)+(F7-1))+1)*H7</f>
        <v>176</v>
      </c>
      <c r="D14" s="151">
        <f>2*H7</f>
        <v>8</v>
      </c>
      <c r="E14" s="151">
        <f>(1+1)*H7</f>
        <v>8</v>
      </c>
      <c r="F14" s="157">
        <f>(E7+1)*H7</f>
        <v>36</v>
      </c>
      <c r="G14" s="157">
        <f>((2*C7+C7)+(C7*D7)+C7)*H7</f>
        <v>384</v>
      </c>
      <c r="H14" s="156">
        <f>E14</f>
        <v>8</v>
      </c>
      <c r="I14" s="151">
        <f>C14+F14+G14</f>
        <v>596</v>
      </c>
      <c r="J14" s="151">
        <f>D14</f>
        <v>8</v>
      </c>
    </row>
    <row r="15" spans="1:11">
      <c r="A15" s="200" t="s">
        <v>184</v>
      </c>
      <c r="B15" s="201"/>
      <c r="C15" s="151">
        <f>(((E8-1)+(F8-1)+1)+((E8-1)+(F8-1)+(E8-1)+(F8-1))+1)*H8</f>
        <v>320</v>
      </c>
      <c r="D15" s="151">
        <f>2*H8</f>
        <v>32</v>
      </c>
      <c r="E15" s="151">
        <f>(1+1)*H8</f>
        <v>32</v>
      </c>
      <c r="F15" s="157">
        <f>(E8+1)*H8</f>
        <v>80</v>
      </c>
      <c r="G15" s="157">
        <f>((2*C8+C8)+(C8*D8)+C8)*H8</f>
        <v>512</v>
      </c>
      <c r="H15" s="156">
        <f>E15</f>
        <v>32</v>
      </c>
      <c r="I15" s="151">
        <f>C15+F15+G15</f>
        <v>912</v>
      </c>
      <c r="J15" s="151">
        <f>D15</f>
        <v>32</v>
      </c>
    </row>
    <row r="16" spans="1:11">
      <c r="K16" s="163"/>
    </row>
    <row r="17" spans="1:7">
      <c r="A17" s="151" t="s">
        <v>185</v>
      </c>
      <c r="G17" s="166"/>
    </row>
    <row r="18" spans="1:7" ht="52.5" thickBot="1">
      <c r="C18" s="164" t="s">
        <v>186</v>
      </c>
      <c r="D18" s="165" t="s">
        <v>187</v>
      </c>
      <c r="E18" s="165" t="s">
        <v>188</v>
      </c>
      <c r="F18" s="165" t="s">
        <v>189</v>
      </c>
      <c r="G18" s="161" t="s">
        <v>190</v>
      </c>
    </row>
    <row r="19" spans="1:7">
      <c r="A19" s="202" t="s">
        <v>170</v>
      </c>
      <c r="B19" s="203"/>
      <c r="C19" s="151">
        <f>(E6+F6)*B2</f>
        <v>256</v>
      </c>
      <c r="D19" s="155">
        <f>(C6*LOG10(G6)/LOG10(2))</f>
        <v>80</v>
      </c>
      <c r="E19" s="151">
        <f>G6*C6</f>
        <v>512</v>
      </c>
      <c r="F19" s="151">
        <f>(C6*D6)*H6*B2</f>
        <v>2048</v>
      </c>
      <c r="G19" s="156">
        <f>SUM(C19:F19)</f>
        <v>2896</v>
      </c>
    </row>
    <row r="20" spans="1:7">
      <c r="A20" s="200" t="s">
        <v>171</v>
      </c>
      <c r="B20" s="201"/>
      <c r="C20" s="151">
        <f>(E7+F7)*B2</f>
        <v>128</v>
      </c>
      <c r="D20" s="155">
        <f>(C7*LOG10(G7)/LOG10(2))</f>
        <v>32</v>
      </c>
      <c r="E20" s="151">
        <f>G7*C7</f>
        <v>128</v>
      </c>
      <c r="F20" s="151">
        <f>(C7*D7)*H7*B2</f>
        <v>2048</v>
      </c>
      <c r="G20" s="156">
        <f>SUM(C20:F20)</f>
        <v>2336</v>
      </c>
    </row>
    <row r="21" spans="1:7">
      <c r="A21" s="200" t="s">
        <v>192</v>
      </c>
      <c r="B21" s="201"/>
      <c r="C21" s="151">
        <f>(E8+F8)*B2</f>
        <v>64</v>
      </c>
      <c r="D21" s="155">
        <f>(C8*LOG10(G8)/LOG10(2))</f>
        <v>12</v>
      </c>
      <c r="E21" s="151">
        <f>G8*C8</f>
        <v>32</v>
      </c>
      <c r="F21" s="151">
        <f>(C8*D8)*H8*B2</f>
        <v>2048</v>
      </c>
      <c r="G21" s="156">
        <f>SUM(C21:F21)</f>
        <v>2156</v>
      </c>
    </row>
    <row r="24" spans="1:7">
      <c r="A24" s="139" t="s">
        <v>162</v>
      </c>
      <c r="C24" s="156" t="s">
        <v>193</v>
      </c>
      <c r="E24" s="130" t="s">
        <v>194</v>
      </c>
      <c r="F24" s="166"/>
    </row>
    <row r="25" spans="1:7" ht="52.5" thickBot="1">
      <c r="A25" s="197" t="s">
        <v>165</v>
      </c>
      <c r="B25" s="197"/>
      <c r="C25" s="164" t="s">
        <v>195</v>
      </c>
      <c r="D25" s="165" t="s">
        <v>196</v>
      </c>
      <c r="E25" s="165" t="s">
        <v>197</v>
      </c>
      <c r="F25" s="161" t="s">
        <v>191</v>
      </c>
    </row>
    <row r="26" spans="1:7">
      <c r="A26" s="202" t="s">
        <v>170</v>
      </c>
      <c r="B26" s="203"/>
      <c r="C26" s="151">
        <f>((E6+F6)*H6*B2)</f>
        <v>256</v>
      </c>
      <c r="D26" s="151">
        <f>(C6*LOG10(G6)/LOG10(2)*H6)</f>
        <v>80</v>
      </c>
      <c r="E26" s="151">
        <f>((C6*D6)*H6*B2)</f>
        <v>2048</v>
      </c>
      <c r="F26" s="156">
        <f>SUM(C26:E26)</f>
        <v>2384</v>
      </c>
    </row>
    <row r="27" spans="1:7">
      <c r="A27" s="200" t="s">
        <v>171</v>
      </c>
      <c r="B27" s="201"/>
      <c r="C27" s="151">
        <f>((E7+F7)*H7*B2)</f>
        <v>512</v>
      </c>
      <c r="D27" s="151">
        <f>(C7*LOG10(G7)/LOG10(2)*H7)</f>
        <v>128</v>
      </c>
      <c r="E27" s="151">
        <f>((C7*D7)*H7*B2)</f>
        <v>2048</v>
      </c>
      <c r="F27" s="156">
        <f>SUM(C27:E27)</f>
        <v>2688</v>
      </c>
    </row>
    <row r="28" spans="1:7">
      <c r="A28" s="200" t="s">
        <v>198</v>
      </c>
      <c r="B28" s="201"/>
      <c r="C28" s="151">
        <f>((E8+F8)*H8*B2)</f>
        <v>1024</v>
      </c>
      <c r="D28" s="151">
        <f>(C8*LOG10(G8)/LOG10(2)*H8)</f>
        <v>192</v>
      </c>
      <c r="E28" s="151">
        <f>((C8*D8)*H8*B2)</f>
        <v>2048</v>
      </c>
      <c r="F28" s="156">
        <f>SUM(C28:E28)</f>
        <v>3264</v>
      </c>
    </row>
  </sheetData>
  <mergeCells count="13">
    <mergeCell ref="A15:B15"/>
    <mergeCell ref="A6:B6"/>
    <mergeCell ref="A7:B7"/>
    <mergeCell ref="A8:B8"/>
    <mergeCell ref="A13:B13"/>
    <mergeCell ref="A14:B14"/>
    <mergeCell ref="A28:B28"/>
    <mergeCell ref="A19:B19"/>
    <mergeCell ref="A20:B20"/>
    <mergeCell ref="A21:B21"/>
    <mergeCell ref="A25:B25"/>
    <mergeCell ref="A26:B26"/>
    <mergeCell ref="A27:B27"/>
  </mergeCells>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Basic</vt:lpstr>
      <vt:lpstr>Examples</vt:lpstr>
      <vt:lpstr>JCT3V_D0090_ALC_ATM6_TBR</vt:lpstr>
      <vt:lpstr>JCT3V_D0090_PSIP_ATM6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s124087_0209</dc:creator>
  <cp:lastModifiedBy>cfchen</cp:lastModifiedBy>
  <dcterms:created xsi:type="dcterms:W3CDTF">2013-02-04T07:54:29Z</dcterms:created>
  <dcterms:modified xsi:type="dcterms:W3CDTF">2013-07-26T17:27:06Z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