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335"/>
  </bookViews>
  <sheets>
    <sheet name="ALC vs. DCP_MCP" sheetId="8" r:id="rId1"/>
    <sheet name="PSIP vs. DC intra pred" sheetId="9" r:id="rId2"/>
  </sheets>
  <calcPr calcId="152511"/>
</workbook>
</file>

<file path=xl/calcChain.xml><?xml version="1.0" encoding="utf-8"?>
<calcChain xmlns="http://schemas.openxmlformats.org/spreadsheetml/2006/main">
  <c r="D24" i="8" l="1"/>
  <c r="D25" i="8"/>
  <c r="D26" i="8"/>
  <c r="D27" i="8"/>
  <c r="D28" i="8"/>
  <c r="D29" i="8"/>
  <c r="D30" i="8"/>
  <c r="D23" i="8"/>
  <c r="J24" i="8" l="1"/>
  <c r="J25" i="8"/>
  <c r="J26" i="8"/>
  <c r="J27" i="8"/>
  <c r="J28" i="8"/>
  <c r="J29" i="8"/>
  <c r="J30" i="8"/>
  <c r="J23" i="8"/>
  <c r="I24" i="8"/>
  <c r="I25" i="8"/>
  <c r="I26" i="8"/>
  <c r="I27" i="8"/>
  <c r="I28" i="8"/>
  <c r="I29" i="8"/>
  <c r="I30" i="8"/>
  <c r="I23" i="8"/>
  <c r="H24" i="8"/>
  <c r="H25" i="8"/>
  <c r="H26" i="8"/>
  <c r="H27" i="8"/>
  <c r="H28" i="8"/>
  <c r="H29" i="8"/>
  <c r="H30" i="8"/>
  <c r="H23" i="8"/>
  <c r="E7" i="9" l="1"/>
  <c r="F7" i="9"/>
  <c r="C14" i="9" s="1"/>
  <c r="G7" i="9"/>
  <c r="H7" i="9"/>
  <c r="E14" i="9" s="1"/>
  <c r="H14" i="9" s="1"/>
  <c r="E8" i="9"/>
  <c r="F8" i="9"/>
  <c r="C15" i="9" s="1"/>
  <c r="G8" i="9"/>
  <c r="H8" i="9"/>
  <c r="E15" i="9" s="1"/>
  <c r="H15" i="9" s="1"/>
  <c r="E9" i="9"/>
  <c r="F9" i="9"/>
  <c r="C16" i="9" s="1"/>
  <c r="G9" i="9"/>
  <c r="H9" i="9"/>
  <c r="E16" i="9" s="1"/>
  <c r="H16" i="9" s="1"/>
  <c r="D14" i="9"/>
  <c r="F14" i="9"/>
  <c r="J14" i="9"/>
  <c r="L14" i="9"/>
  <c r="D15" i="9"/>
  <c r="F15" i="9"/>
  <c r="J15" i="9"/>
  <c r="L15" i="9"/>
  <c r="D16" i="9"/>
  <c r="F16" i="9"/>
  <c r="J16" i="9"/>
  <c r="L16" i="9"/>
  <c r="D20" i="9"/>
  <c r="E20" i="9"/>
  <c r="F20" i="9"/>
  <c r="C21" i="9"/>
  <c r="D21" i="9"/>
  <c r="E21" i="9"/>
  <c r="D22" i="9"/>
  <c r="E22" i="9"/>
  <c r="F22" i="9"/>
  <c r="C27" i="9"/>
  <c r="E27" i="9"/>
  <c r="G27" i="9"/>
  <c r="C28" i="9"/>
  <c r="E28" i="9"/>
  <c r="G28" i="9"/>
  <c r="C29" i="9"/>
  <c r="E29" i="9"/>
  <c r="G29" i="9"/>
  <c r="I16" i="9" l="1"/>
  <c r="I14" i="9"/>
  <c r="D29" i="9"/>
  <c r="F29" i="9" s="1"/>
  <c r="D28" i="9"/>
  <c r="F28" i="9" s="1"/>
  <c r="D27" i="9"/>
  <c r="F27" i="9" s="1"/>
  <c r="C22" i="9"/>
  <c r="F21" i="9"/>
  <c r="G21" i="9" s="1"/>
  <c r="C20" i="9"/>
  <c r="K16" i="9"/>
  <c r="G16" i="9"/>
  <c r="K15" i="9"/>
  <c r="G15" i="9"/>
  <c r="I15" i="9" s="1"/>
  <c r="K14" i="9"/>
  <c r="G14" i="9"/>
  <c r="G20" i="9" l="1"/>
  <c r="H20" i="9"/>
  <c r="G22" i="9"/>
  <c r="H22" i="9"/>
  <c r="H21" i="9"/>
  <c r="C42" i="8" l="1"/>
  <c r="C41" i="8"/>
  <c r="C40" i="8"/>
  <c r="C39" i="8"/>
  <c r="C38" i="8"/>
  <c r="C37" i="8"/>
  <c r="C36" i="8"/>
  <c r="C35" i="8"/>
  <c r="C54" i="8"/>
  <c r="C53" i="8"/>
  <c r="C52" i="8"/>
  <c r="C51" i="8"/>
  <c r="C50" i="8"/>
  <c r="C49" i="8"/>
  <c r="C48" i="8"/>
  <c r="C47" i="8"/>
  <c r="E42" i="8"/>
  <c r="D42" i="8"/>
  <c r="E41" i="8"/>
  <c r="D41" i="8"/>
  <c r="E40" i="8"/>
  <c r="D40" i="8"/>
  <c r="E39" i="8"/>
  <c r="D39" i="8"/>
  <c r="E38" i="8"/>
  <c r="D38" i="8"/>
  <c r="E37" i="8"/>
  <c r="D37" i="8"/>
  <c r="E36" i="8"/>
  <c r="D36" i="8"/>
  <c r="E35" i="8"/>
  <c r="D35" i="8"/>
  <c r="K28" i="8"/>
  <c r="U26" i="8"/>
  <c r="L24" i="8"/>
  <c r="M18" i="8"/>
  <c r="F54" i="8" s="1"/>
  <c r="M17" i="8"/>
  <c r="F53" i="8" s="1"/>
  <c r="M16" i="8"/>
  <c r="F52" i="8" s="1"/>
  <c r="M15" i="8"/>
  <c r="F51" i="8" s="1"/>
  <c r="M14" i="8"/>
  <c r="F50" i="8" s="1"/>
  <c r="M13" i="8"/>
  <c r="F49" i="8" s="1"/>
  <c r="M12" i="8"/>
  <c r="F48" i="8" s="1"/>
  <c r="M11" i="8"/>
  <c r="F47" i="8" s="1"/>
  <c r="S24" i="8" l="1"/>
  <c r="F26" i="8"/>
  <c r="C28" i="8"/>
  <c r="D47" i="8"/>
  <c r="D49" i="8"/>
  <c r="D51" i="8"/>
  <c r="D53" i="8"/>
  <c r="E47" i="8"/>
  <c r="H47" i="8" s="1"/>
  <c r="E49" i="8"/>
  <c r="H49" i="8" s="1"/>
  <c r="E51" i="8"/>
  <c r="H51" i="8" s="1"/>
  <c r="E53" i="8"/>
  <c r="H53" i="8" s="1"/>
  <c r="F24" i="8"/>
  <c r="U24" i="8"/>
  <c r="S26" i="8"/>
  <c r="L26" i="8"/>
  <c r="G28" i="8"/>
  <c r="E30" i="8"/>
  <c r="N30" i="8" s="1"/>
  <c r="M30" i="8"/>
  <c r="D48" i="8"/>
  <c r="D50" i="8"/>
  <c r="D52" i="8"/>
  <c r="D54" i="8"/>
  <c r="E48" i="8"/>
  <c r="H48" i="8" s="1"/>
  <c r="E50" i="8"/>
  <c r="H50" i="8" s="1"/>
  <c r="E52" i="8"/>
  <c r="H52" i="8" s="1"/>
  <c r="E54" i="8"/>
  <c r="H54" i="8" s="1"/>
  <c r="M27" i="8"/>
  <c r="K27" i="8"/>
  <c r="G27" i="8"/>
  <c r="E27" i="8"/>
  <c r="N27" i="8" s="1"/>
  <c r="M29" i="8"/>
  <c r="K29" i="8"/>
  <c r="G29" i="8"/>
  <c r="E29" i="8"/>
  <c r="N29" i="8" s="1"/>
  <c r="C29" i="8"/>
  <c r="C23" i="8"/>
  <c r="E23" i="8"/>
  <c r="N23" i="8" s="1"/>
  <c r="G23" i="8"/>
  <c r="K23" i="8"/>
  <c r="M23" i="8"/>
  <c r="P24" i="8"/>
  <c r="C25" i="8"/>
  <c r="E25" i="8"/>
  <c r="N25" i="8" s="1"/>
  <c r="G25" i="8"/>
  <c r="K25" i="8"/>
  <c r="M25" i="8"/>
  <c r="C27" i="8"/>
  <c r="F27" i="8"/>
  <c r="O27" i="8" s="1"/>
  <c r="U27" i="8"/>
  <c r="L29" i="8"/>
  <c r="L28" i="8"/>
  <c r="U28" i="8"/>
  <c r="F28" i="8"/>
  <c r="O28" i="8" s="1"/>
  <c r="Q28" i="8"/>
  <c r="L30" i="8"/>
  <c r="U30" i="8"/>
  <c r="F30" i="8"/>
  <c r="F23" i="8"/>
  <c r="O23" i="8" s="1"/>
  <c r="U23" i="8"/>
  <c r="L23" i="8"/>
  <c r="C24" i="8"/>
  <c r="E24" i="8"/>
  <c r="N24" i="8" s="1"/>
  <c r="G24" i="8"/>
  <c r="R24" i="8" s="1"/>
  <c r="K24" i="8"/>
  <c r="O24" i="8" s="1"/>
  <c r="M24" i="8"/>
  <c r="F25" i="8"/>
  <c r="U25" i="8"/>
  <c r="L25" i="8"/>
  <c r="C26" i="8"/>
  <c r="E26" i="8"/>
  <c r="N26" i="8" s="1"/>
  <c r="G26" i="8"/>
  <c r="K26" i="8"/>
  <c r="M26" i="8"/>
  <c r="L27" i="8"/>
  <c r="E28" i="8"/>
  <c r="N28" i="8" s="1"/>
  <c r="T28" i="8"/>
  <c r="M28" i="8"/>
  <c r="F29" i="8"/>
  <c r="O29" i="8" s="1"/>
  <c r="U29" i="8"/>
  <c r="C30" i="8"/>
  <c r="G30" i="8"/>
  <c r="R30" i="8" s="1"/>
  <c r="K30" i="8"/>
  <c r="F35" i="8"/>
  <c r="F36" i="8"/>
  <c r="F37" i="8"/>
  <c r="F38" i="8"/>
  <c r="F39" i="8"/>
  <c r="F40" i="8"/>
  <c r="F41" i="8"/>
  <c r="F42" i="8"/>
  <c r="O26" i="8" l="1"/>
  <c r="P26" i="8"/>
  <c r="R25" i="8"/>
  <c r="R29" i="8"/>
  <c r="R27" i="8"/>
  <c r="T30" i="8"/>
  <c r="Q30" i="8"/>
  <c r="S27" i="8"/>
  <c r="P27" i="8"/>
  <c r="P25" i="8"/>
  <c r="S25" i="8"/>
  <c r="Q24" i="8"/>
  <c r="T24" i="8"/>
  <c r="P30" i="8"/>
  <c r="S30" i="8"/>
  <c r="G54" i="8"/>
  <c r="P28" i="8"/>
  <c r="S28" i="8"/>
  <c r="G52" i="8"/>
  <c r="G38" i="8"/>
  <c r="H38" i="8"/>
  <c r="G48" i="8"/>
  <c r="T25" i="8"/>
  <c r="Q25" i="8"/>
  <c r="Q29" i="8"/>
  <c r="T29" i="8"/>
  <c r="G41" i="8"/>
  <c r="H41" i="8"/>
  <c r="G39" i="8"/>
  <c r="H39" i="8"/>
  <c r="G49" i="8"/>
  <c r="G35" i="8"/>
  <c r="H35" i="8"/>
  <c r="R26" i="8"/>
  <c r="Q26" i="8"/>
  <c r="T26" i="8"/>
  <c r="O25" i="8"/>
  <c r="P23" i="8"/>
  <c r="S23" i="8"/>
  <c r="O30" i="8"/>
  <c r="G42" i="8"/>
  <c r="H42" i="8"/>
  <c r="G40" i="8"/>
  <c r="H40" i="8"/>
  <c r="G50" i="8"/>
  <c r="G36" i="8"/>
  <c r="H36" i="8"/>
  <c r="S29" i="8"/>
  <c r="P29" i="8"/>
  <c r="R28" i="8"/>
  <c r="Q27" i="8"/>
  <c r="T27" i="8"/>
  <c r="R23" i="8"/>
  <c r="T23" i="8"/>
  <c r="Q23" i="8"/>
  <c r="G53" i="8"/>
  <c r="G51" i="8"/>
  <c r="G37" i="8"/>
  <c r="H37" i="8"/>
  <c r="G47" i="8"/>
</calcChain>
</file>

<file path=xl/comments1.xml><?xml version="1.0" encoding="utf-8"?>
<comments xmlns="http://schemas.openxmlformats.org/spreadsheetml/2006/main">
  <authors>
    <author>作者</author>
  </authors>
  <commentList>
    <comment ref="C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 addition for one sub block</t>
        </r>
      </text>
    </comment>
    <comment ref="D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REF_DEC: 2+2*(4*psy+4*psx) addition, 2*(4*psy+4*psx) Subtraction,  2*(4*psy+4*psx) comparison
REF_REF: 2+2*(4*psy+4*psx) addition, 2*(4*psy+4*psx) Subtraction, 2*(4*psy+4*psx) comparison
Weight: 4 shift, 1 comparison, 1 multi, 1division, 1 addition</t>
        </r>
      </text>
    </comment>
    <comment ref="H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For difference luma location, the needed operations are different. The worst case is two 6-taps FIR filter, one bilinear filter
=&gt; 8 ConsMul, 14 additions, 2 shifts
6-taps FIR filter =&gt; 4 ConsMul + (5+1) additions + 1 shift
bilinear filter =&gt; (1+1) additions + 1 shift</t>
        </r>
      </text>
    </comment>
    <comment ref="K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 mul + 1 addition + 1 shift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Bitw of DVx + bits of DVy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4*psx+4*psy, psx and psy are determined by mb_type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(2+3+block_width)*(2+3+block_height)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blocksize*blockszie (for one MB)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1th threshold: (N-1)+(N-1) comparison, 1 addition, 1shift
Representatve value: (N-1)+(N-1) comparison, (N-1)+(N-1) addition, 2 division.
2th threshold: 1 addition and 1 shift.
Add+Comp</t>
        </r>
      </text>
    </comment>
    <comment ref="F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N comparison + 1 Add (for LUT retrieval)</t>
        </r>
      </text>
    </comment>
    <comment ref="G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Predicted Code Generation: 2xN additions + 1 logical operation (%8)
Predicted Code to Predicted Map Conversion: N Add (for LUT retrieval)
Predicted Map to Depth Value Conversion: NxN comparison
Add+Comp+Logi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Number of reference pixels for Intra_NxN within one MB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Number of lines * the bits of code difference,
bits of code difference = log2(#ofPredictedCodes)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Block_width * # of prediction codes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Number of bits for the MB</t>
        </r>
      </text>
    </comment>
  </commentList>
</comments>
</file>

<file path=xl/sharedStrings.xml><?xml version="1.0" encoding="utf-8"?>
<sst xmlns="http://schemas.openxmlformats.org/spreadsheetml/2006/main" count="165" uniqueCount="94">
  <si>
    <t>LD_W</t>
    <phoneticPr fontId="1" type="noConversion"/>
  </si>
  <si>
    <t>LD_H</t>
    <phoneticPr fontId="1" type="noConversion"/>
  </si>
  <si>
    <t>UD_W</t>
    <phoneticPr fontId="1" type="noConversion"/>
  </si>
  <si>
    <t>UD_H</t>
    <phoneticPr fontId="1" type="noConversion"/>
  </si>
  <si>
    <t>LR_W</t>
    <phoneticPr fontId="1" type="noConversion"/>
  </si>
  <si>
    <t>LR_H</t>
    <phoneticPr fontId="1" type="noConversion"/>
  </si>
  <si>
    <t>UR_W</t>
    <phoneticPr fontId="1" type="noConversion"/>
  </si>
  <si>
    <t>UR_H</t>
    <phoneticPr fontId="1" type="noConversion"/>
  </si>
  <si>
    <t>P_L0_16x16</t>
  </si>
  <si>
    <t>P_L0_L0_16x8</t>
  </si>
  <si>
    <t>P_L0_L0_8x16</t>
  </si>
  <si>
    <t>P_Skip</t>
  </si>
  <si>
    <t>P_L0_8x8</t>
  </si>
  <si>
    <t>P_L0_8x4</t>
  </si>
  <si>
    <t>P_L0_4x8</t>
  </si>
  <si>
    <t>P_L0_4x4</t>
  </si>
  <si>
    <t xml:space="preserve">P_8x8, P_8x8ref0
</t>
    <phoneticPr fontId="1" type="noConversion"/>
  </si>
  <si>
    <t>Mul</t>
    <phoneticPr fontId="1" type="noConversion"/>
  </si>
  <si>
    <t>Add</t>
    <phoneticPr fontId="1" type="noConversion"/>
  </si>
  <si>
    <t>Shift</t>
    <phoneticPr fontId="1" type="noConversion"/>
  </si>
  <si>
    <t>Div</t>
    <phoneticPr fontId="1" type="noConversion"/>
  </si>
  <si>
    <t>B_W</t>
    <phoneticPr fontId="1" type="noConversion"/>
  </si>
  <si>
    <t>B_H</t>
    <phoneticPr fontId="1" type="noConversion"/>
  </si>
  <si>
    <t>Data granularity</t>
    <phoneticPr fontId="1" type="noConversion"/>
  </si>
  <si>
    <t>One MB</t>
    <phoneticPr fontId="1" type="noConversion"/>
  </si>
  <si>
    <t>Bits/Pixel</t>
    <phoneticPr fontId="1" type="noConversion"/>
  </si>
  <si>
    <t>Total</t>
    <phoneticPr fontId="1" type="noConversion"/>
  </si>
  <si>
    <t>Add/Sub/AbsDiff/Comp</t>
  </si>
  <si>
    <t># of blocks in 16x16 block</t>
    <phoneticPr fontId="1" type="noConversion"/>
  </si>
  <si>
    <t>Filter_tap_L</t>
    <phoneticPr fontId="1" type="noConversion"/>
  </si>
  <si>
    <t>Filter_tap_R</t>
    <phoneticPr fontId="1" type="noConversion"/>
  </si>
  <si>
    <t>Reference and decoded template</t>
    <phoneticPr fontId="1" type="noConversion"/>
  </si>
  <si>
    <t>Reference block</t>
    <phoneticPr fontId="1" type="noConversion"/>
  </si>
  <si>
    <t>Compensated block</t>
    <phoneticPr fontId="1" type="noConversion"/>
  </si>
  <si>
    <t>Interpolation</t>
    <phoneticPr fontId="1" type="noConversion"/>
  </si>
  <si>
    <t>ConsMul</t>
    <phoneticPr fontId="1" type="noConversion"/>
  </si>
  <si>
    <t>ConsMul</t>
    <phoneticPr fontId="1" type="noConversion"/>
  </si>
  <si>
    <t>ALC</t>
    <phoneticPr fontId="1" type="noConversion"/>
  </si>
  <si>
    <t>DCP/MCP</t>
    <phoneticPr fontId="1" type="noConversion"/>
  </si>
  <si>
    <t>Total</t>
    <phoneticPr fontId="1" type="noConversion"/>
  </si>
  <si>
    <t>Reference block position derivation</t>
    <phoneticPr fontId="1" type="noConversion"/>
  </si>
  <si>
    <t>Weighted motion compensation</t>
    <phoneticPr fontId="1" type="noConversion"/>
  </si>
  <si>
    <t>ALC vs. DCP/MCP</t>
    <phoneticPr fontId="1" type="noConversion"/>
  </si>
  <si>
    <t>Disparity vectors</t>
  </si>
  <si>
    <t>Disparity vectors</t>
    <phoneticPr fontId="1" type="noConversion"/>
  </si>
  <si>
    <t>Data storage (bits)</t>
    <phoneticPr fontId="1" type="noConversion"/>
  </si>
  <si>
    <t>ALC</t>
    <phoneticPr fontId="1" type="noConversion"/>
  </si>
  <si>
    <t>DCP/MCP</t>
    <phoneticPr fontId="1" type="noConversion"/>
  </si>
  <si>
    <t>Compensated block</t>
    <phoneticPr fontId="1" type="noConversion"/>
  </si>
  <si>
    <t>Bits of DVx</t>
    <phoneticPr fontId="1" type="noConversion"/>
  </si>
  <si>
    <t>Bits of Dvy</t>
    <phoneticPr fontId="1" type="noConversion"/>
  </si>
  <si>
    <t>Intra_4x4</t>
    <phoneticPr fontId="1" type="noConversion"/>
  </si>
  <si>
    <t>Intra_8x8</t>
    <phoneticPr fontId="1" type="noConversion"/>
  </si>
  <si>
    <t>Intra_16x16</t>
    <phoneticPr fontId="1" type="noConversion"/>
  </si>
  <si>
    <t xml:space="preserve">Total </t>
    <phoneticPr fontId="1" type="noConversion"/>
  </si>
  <si>
    <t>Decoded blcok</t>
    <phoneticPr fontId="1" type="noConversion"/>
  </si>
  <si>
    <t>upper and left lines</t>
    <phoneticPr fontId="1" type="noConversion"/>
  </si>
  <si>
    <t>PSIP</t>
    <phoneticPr fontId="1" type="noConversion"/>
  </si>
  <si>
    <t>LUT</t>
    <phoneticPr fontId="1" type="noConversion"/>
  </si>
  <si>
    <t>Data Storage (bits)</t>
    <phoneticPr fontId="1" type="noConversion"/>
  </si>
  <si>
    <t>Shift</t>
    <phoneticPr fontId="1" type="noConversion"/>
  </si>
  <si>
    <t>Add/Comp/Logi</t>
    <phoneticPr fontId="1" type="noConversion"/>
  </si>
  <si>
    <t>Comp/Add</t>
    <phoneticPr fontId="1" type="noConversion"/>
  </si>
  <si>
    <t>Add/Comp</t>
    <phoneticPr fontId="1" type="noConversion"/>
  </si>
  <si>
    <t>Two Representation Depth Value Generation</t>
    <phoneticPr fontId="1" type="noConversion"/>
  </si>
  <si>
    <t>PSIP</t>
    <phoneticPr fontId="1" type="noConversion"/>
  </si>
  <si>
    <t>Intra_4x4</t>
    <phoneticPr fontId="1" type="noConversion"/>
  </si>
  <si>
    <t>Intra_8x8</t>
    <phoneticPr fontId="1" type="noConversion"/>
  </si>
  <si>
    <t>Intra_16x16</t>
    <phoneticPr fontId="1" type="noConversion"/>
  </si>
  <si>
    <t>L_refP</t>
    <phoneticPr fontId="1" type="noConversion"/>
  </si>
  <si>
    <t>U_refP</t>
    <phoneticPr fontId="1" type="noConversion"/>
  </si>
  <si>
    <t>B_H</t>
    <phoneticPr fontId="1" type="noConversion"/>
  </si>
  <si>
    <t>B_W</t>
    <phoneticPr fontId="1" type="noConversion"/>
  </si>
  <si>
    <t>Bits/Pixel</t>
    <phoneticPr fontId="1" type="noConversion"/>
  </si>
  <si>
    <t>One MB</t>
    <phoneticPr fontId="1" type="noConversion"/>
  </si>
  <si>
    <t>Data granularity</t>
    <phoneticPr fontId="1" type="noConversion"/>
  </si>
  <si>
    <t>DC intra pred</t>
    <phoneticPr fontId="1" type="noConversion"/>
  </si>
  <si>
    <t>PSIP vs. DC intra pred</t>
    <phoneticPr fontId="1" type="noConversion"/>
  </si>
  <si>
    <t># of Prediction Codes</t>
    <phoneticPr fontId="1" type="noConversion"/>
  </si>
  <si>
    <t>Prediction code of neighboring line</t>
    <phoneticPr fontId="1" type="noConversion"/>
  </si>
  <si>
    <t>Prediction code generation of current block and prediction map to depth conversion</t>
    <phoneticPr fontId="1" type="noConversion"/>
  </si>
  <si>
    <t>Prediction code difference</t>
    <phoneticPr fontId="1" type="noConversion"/>
  </si>
  <si>
    <t>For one iteration</t>
    <phoneticPr fontId="1" type="noConversion"/>
  </si>
  <si>
    <t>Number of operations</t>
    <phoneticPr fontId="1" type="noConversion"/>
  </si>
  <si>
    <t>Whole MB process</t>
    <phoneticPr fontId="1" type="noConversion"/>
  </si>
  <si>
    <t>Data rate (bits/MB)</t>
    <phoneticPr fontId="1" type="noConversion"/>
  </si>
  <si>
    <t xml:space="preserve"> Input</t>
    <phoneticPr fontId="1" type="noConversion"/>
  </si>
  <si>
    <t>output</t>
  </si>
  <si>
    <t>For one MB</t>
    <phoneticPr fontId="1" type="noConversion"/>
  </si>
  <si>
    <t>Input</t>
  </si>
  <si>
    <t>Output</t>
    <phoneticPr fontId="1" type="noConversion"/>
  </si>
  <si>
    <t>Luminance-compensated weight generation</t>
    <phoneticPr fontId="1" type="noConversion"/>
  </si>
  <si>
    <t>Add/Sub/Comp</t>
    <phoneticPr fontId="1" type="noConversion"/>
  </si>
  <si>
    <t>Add/Sub/Comp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</si>
</sst>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12"/>
      <color theme="1"/>
      <name val="Arial Unicode MS"/>
      <family val="2"/>
      <charset val="136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5" xfId="0" applyFont="1" applyFill="1" applyBorder="1"/>
    <xf numFmtId="0" fontId="2" fillId="2" borderId="1" xfId="0" applyFont="1" applyFill="1" applyBorder="1"/>
    <xf numFmtId="0" fontId="2" fillId="4" borderId="1" xfId="0" applyFont="1" applyFill="1" applyBorder="1"/>
    <xf numFmtId="0" fontId="2" fillId="0" borderId="0" xfId="0" applyFont="1" applyFill="1"/>
    <xf numFmtId="0" fontId="2" fillId="2" borderId="4" xfId="0" applyFont="1" applyFill="1" applyBorder="1"/>
    <xf numFmtId="0" fontId="2" fillId="6" borderId="6" xfId="0" applyFont="1" applyFill="1" applyBorder="1"/>
    <xf numFmtId="0" fontId="2" fillId="0" borderId="7" xfId="0" applyFont="1" applyBorder="1"/>
    <xf numFmtId="0" fontId="2" fillId="0" borderId="6" xfId="0" applyFont="1" applyBorder="1"/>
    <xf numFmtId="0" fontId="2" fillId="3" borderId="1" xfId="0" applyFont="1" applyFill="1" applyBorder="1"/>
    <xf numFmtId="0" fontId="2" fillId="3" borderId="8" xfId="0" applyFont="1" applyFill="1" applyBorder="1"/>
    <xf numFmtId="0" fontId="2" fillId="5" borderId="5" xfId="0" applyFont="1" applyFill="1" applyBorder="1"/>
    <xf numFmtId="0" fontId="2" fillId="5" borderId="1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2" fillId="3" borderId="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10" fontId="2" fillId="0" borderId="0" xfId="0" applyNumberFormat="1" applyFont="1"/>
    <xf numFmtId="0" fontId="2" fillId="0" borderId="1" xfId="0" applyFont="1" applyBorder="1" applyAlignment="1">
      <alignment horizontal="center"/>
    </xf>
    <xf numFmtId="0" fontId="6" fillId="0" borderId="0" xfId="0" applyFont="1"/>
    <xf numFmtId="10" fontId="6" fillId="0" borderId="0" xfId="0" applyNumberFormat="1" applyFont="1"/>
    <xf numFmtId="0" fontId="6" fillId="0" borderId="6" xfId="0" applyFont="1" applyBorder="1"/>
    <xf numFmtId="0" fontId="6" fillId="0" borderId="0" xfId="0" applyFont="1" applyFill="1"/>
    <xf numFmtId="0" fontId="6" fillId="0" borderId="0" xfId="0" applyFont="1" applyBorder="1"/>
    <xf numFmtId="0" fontId="6" fillId="0" borderId="7" xfId="0" applyFont="1" applyBorder="1"/>
    <xf numFmtId="0" fontId="6" fillId="2" borderId="1" xfId="0" applyFont="1" applyFill="1" applyBorder="1"/>
    <xf numFmtId="0" fontId="6" fillId="0" borderId="1" xfId="0" applyFont="1" applyBorder="1"/>
    <xf numFmtId="0" fontId="2" fillId="0" borderId="13" xfId="0" applyFont="1" applyBorder="1"/>
    <xf numFmtId="0" fontId="2" fillId="3" borderId="12" xfId="0" applyFont="1" applyFill="1" applyBorder="1"/>
    <xf numFmtId="0" fontId="6" fillId="6" borderId="6" xfId="0" applyFont="1" applyFill="1" applyBorder="1"/>
    <xf numFmtId="0" fontId="6" fillId="2" borderId="5" xfId="0" applyFont="1" applyFill="1" applyBorder="1"/>
    <xf numFmtId="0" fontId="2" fillId="6" borderId="6" xfId="0" applyFont="1" applyFill="1" applyBorder="1" applyAlignment="1"/>
    <xf numFmtId="0" fontId="6" fillId="3" borderId="5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4"/>
  <sheetViews>
    <sheetView tabSelected="1" zoomScaleNormal="100" workbookViewId="0">
      <selection activeCell="K59" sqref="K59"/>
    </sheetView>
  </sheetViews>
  <sheetFormatPr defaultRowHeight="15" x14ac:dyDescent="0.2"/>
  <cols>
    <col min="1" max="1" width="13.375" style="1" customWidth="1"/>
    <col min="2" max="2" width="14.875" style="1" customWidth="1"/>
    <col min="3" max="3" width="9.75" style="1" customWidth="1"/>
    <col min="4" max="8" width="9" style="1"/>
    <col min="9" max="9" width="10.5" style="1" bestFit="1" customWidth="1"/>
    <col min="10" max="10" width="9.5" style="1" bestFit="1" customWidth="1"/>
    <col min="11" max="11" width="13.25" style="1" customWidth="1"/>
    <col min="12" max="12" width="9" style="1"/>
    <col min="13" max="13" width="11.875" style="1" customWidth="1"/>
    <col min="14" max="14" width="9" style="1"/>
    <col min="15" max="15" width="9" style="1" customWidth="1"/>
    <col min="16" max="16384" width="9" style="1"/>
  </cols>
  <sheetData>
    <row r="1" spans="1:13" x14ac:dyDescent="0.2">
      <c r="A1" s="1" t="s">
        <v>42</v>
      </c>
    </row>
    <row r="2" spans="1:13" x14ac:dyDescent="0.2">
      <c r="A2" s="1" t="s">
        <v>23</v>
      </c>
      <c r="B2" s="1" t="s">
        <v>24</v>
      </c>
    </row>
    <row r="3" spans="1:13" x14ac:dyDescent="0.2">
      <c r="A3" s="1" t="s">
        <v>25</v>
      </c>
      <c r="B3" s="1">
        <v>8</v>
      </c>
    </row>
    <row r="4" spans="1:13" x14ac:dyDescent="0.2">
      <c r="A4" s="1" t="s">
        <v>29</v>
      </c>
      <c r="B4" s="1">
        <v>2</v>
      </c>
    </row>
    <row r="5" spans="1:13" x14ac:dyDescent="0.2">
      <c r="A5" s="1" t="s">
        <v>30</v>
      </c>
      <c r="B5" s="1">
        <v>3</v>
      </c>
    </row>
    <row r="6" spans="1:13" x14ac:dyDescent="0.2">
      <c r="A6" s="1" t="s">
        <v>49</v>
      </c>
      <c r="B6" s="1">
        <v>16</v>
      </c>
    </row>
    <row r="7" spans="1:13" x14ac:dyDescent="0.2">
      <c r="A7" s="1" t="s">
        <v>50</v>
      </c>
      <c r="B7" s="1">
        <v>16</v>
      </c>
    </row>
    <row r="10" spans="1:13" ht="15.75" thickBot="1" x14ac:dyDescent="0.25">
      <c r="A10" s="2"/>
      <c r="B10" s="2"/>
      <c r="C10" s="3" t="s">
        <v>0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21</v>
      </c>
      <c r="L10" s="4" t="s">
        <v>22</v>
      </c>
      <c r="M10" s="5" t="s">
        <v>28</v>
      </c>
    </row>
    <row r="11" spans="1:13" x14ac:dyDescent="0.2">
      <c r="A11" s="47" t="s">
        <v>8</v>
      </c>
      <c r="B11" s="48"/>
      <c r="C11" s="1">
        <v>4</v>
      </c>
      <c r="D11" s="1">
        <v>16</v>
      </c>
      <c r="E11" s="1">
        <v>16</v>
      </c>
      <c r="F11" s="1">
        <v>4</v>
      </c>
      <c r="G11" s="1">
        <v>4</v>
      </c>
      <c r="H11" s="1">
        <v>16</v>
      </c>
      <c r="I11" s="1">
        <v>16</v>
      </c>
      <c r="J11" s="1">
        <v>4</v>
      </c>
      <c r="K11" s="1">
        <v>16</v>
      </c>
      <c r="L11" s="1">
        <v>16</v>
      </c>
      <c r="M11" s="6">
        <f t="shared" ref="M11:M18" si="0">(16/K11)*(16/L11)</f>
        <v>1</v>
      </c>
    </row>
    <row r="12" spans="1:13" x14ac:dyDescent="0.2">
      <c r="A12" s="44" t="s">
        <v>9</v>
      </c>
      <c r="B12" s="45"/>
      <c r="C12" s="1">
        <v>4</v>
      </c>
      <c r="D12" s="1">
        <v>8</v>
      </c>
      <c r="E12" s="1">
        <v>16</v>
      </c>
      <c r="F12" s="1">
        <v>4</v>
      </c>
      <c r="G12" s="1">
        <v>4</v>
      </c>
      <c r="H12" s="1">
        <v>8</v>
      </c>
      <c r="I12" s="1">
        <v>16</v>
      </c>
      <c r="J12" s="1">
        <v>4</v>
      </c>
      <c r="K12" s="1">
        <v>16</v>
      </c>
      <c r="L12" s="1">
        <v>8</v>
      </c>
      <c r="M12" s="6">
        <f t="shared" si="0"/>
        <v>2</v>
      </c>
    </row>
    <row r="13" spans="1:13" x14ac:dyDescent="0.2">
      <c r="A13" s="44" t="s">
        <v>10</v>
      </c>
      <c r="B13" s="45"/>
      <c r="C13" s="1">
        <v>4</v>
      </c>
      <c r="D13" s="1">
        <v>16</v>
      </c>
      <c r="E13" s="1">
        <v>8</v>
      </c>
      <c r="F13" s="1">
        <v>4</v>
      </c>
      <c r="G13" s="1">
        <v>4</v>
      </c>
      <c r="H13" s="1">
        <v>16</v>
      </c>
      <c r="I13" s="1">
        <v>8</v>
      </c>
      <c r="J13" s="1">
        <v>4</v>
      </c>
      <c r="K13" s="1">
        <v>8</v>
      </c>
      <c r="L13" s="1">
        <v>16</v>
      </c>
      <c r="M13" s="6">
        <f t="shared" si="0"/>
        <v>2</v>
      </c>
    </row>
    <row r="14" spans="1:13" x14ac:dyDescent="0.2">
      <c r="A14" s="44" t="s">
        <v>11</v>
      </c>
      <c r="B14" s="45"/>
      <c r="C14" s="1">
        <v>4</v>
      </c>
      <c r="D14" s="1">
        <v>16</v>
      </c>
      <c r="E14" s="1">
        <v>16</v>
      </c>
      <c r="F14" s="1">
        <v>4</v>
      </c>
      <c r="G14" s="1">
        <v>4</v>
      </c>
      <c r="H14" s="1">
        <v>16</v>
      </c>
      <c r="I14" s="1">
        <v>16</v>
      </c>
      <c r="J14" s="1">
        <v>4</v>
      </c>
      <c r="K14" s="1">
        <v>16</v>
      </c>
      <c r="L14" s="1">
        <v>16</v>
      </c>
      <c r="M14" s="6">
        <f t="shared" si="0"/>
        <v>1</v>
      </c>
    </row>
    <row r="15" spans="1:13" x14ac:dyDescent="0.2">
      <c r="A15" s="46" t="s">
        <v>16</v>
      </c>
      <c r="B15" s="7" t="s">
        <v>12</v>
      </c>
      <c r="C15" s="1">
        <v>4</v>
      </c>
      <c r="D15" s="1">
        <v>8</v>
      </c>
      <c r="E15" s="1">
        <v>8</v>
      </c>
      <c r="F15" s="1">
        <v>4</v>
      </c>
      <c r="G15" s="1">
        <v>4</v>
      </c>
      <c r="H15" s="1">
        <v>8</v>
      </c>
      <c r="I15" s="1">
        <v>8</v>
      </c>
      <c r="J15" s="1">
        <v>4</v>
      </c>
      <c r="K15" s="1">
        <v>8</v>
      </c>
      <c r="L15" s="1">
        <v>8</v>
      </c>
      <c r="M15" s="6">
        <f t="shared" si="0"/>
        <v>4</v>
      </c>
    </row>
    <row r="16" spans="1:13" x14ac:dyDescent="0.2">
      <c r="A16" s="44"/>
      <c r="B16" s="7" t="s">
        <v>13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8</v>
      </c>
      <c r="L16" s="1">
        <v>4</v>
      </c>
      <c r="M16" s="6">
        <f t="shared" si="0"/>
        <v>8</v>
      </c>
    </row>
    <row r="17" spans="1:21" x14ac:dyDescent="0.2">
      <c r="A17" s="44"/>
      <c r="B17" s="7" t="s">
        <v>14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8</v>
      </c>
      <c r="M17" s="6">
        <f t="shared" si="0"/>
        <v>8</v>
      </c>
    </row>
    <row r="18" spans="1:21" x14ac:dyDescent="0.2">
      <c r="A18" s="44"/>
      <c r="B18" s="7" t="s">
        <v>15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6">
        <f t="shared" si="0"/>
        <v>16</v>
      </c>
    </row>
    <row r="20" spans="1:21" x14ac:dyDescent="0.2">
      <c r="A20" s="1" t="s">
        <v>83</v>
      </c>
      <c r="N20" s="8" t="s">
        <v>37</v>
      </c>
      <c r="S20" s="8" t="s">
        <v>38</v>
      </c>
    </row>
    <row r="21" spans="1:21" x14ac:dyDescent="0.2">
      <c r="A21" s="1" t="s">
        <v>84</v>
      </c>
      <c r="C21" s="31" t="s">
        <v>40</v>
      </c>
      <c r="D21" s="9" t="s">
        <v>91</v>
      </c>
      <c r="H21" s="9" t="s">
        <v>34</v>
      </c>
      <c r="K21" s="9" t="s">
        <v>41</v>
      </c>
      <c r="N21" s="10" t="s">
        <v>26</v>
      </c>
      <c r="S21" s="10" t="s">
        <v>39</v>
      </c>
    </row>
    <row r="22" spans="1:21" ht="15.75" thickBot="1" x14ac:dyDescent="0.25">
      <c r="C22" s="32" t="s">
        <v>18</v>
      </c>
      <c r="D22" s="12" t="s">
        <v>92</v>
      </c>
      <c r="E22" s="11" t="s">
        <v>20</v>
      </c>
      <c r="F22" s="11" t="s">
        <v>17</v>
      </c>
      <c r="G22" s="11" t="s">
        <v>19</v>
      </c>
      <c r="H22" s="12" t="s">
        <v>35</v>
      </c>
      <c r="I22" s="11" t="s">
        <v>18</v>
      </c>
      <c r="J22" s="11" t="s">
        <v>19</v>
      </c>
      <c r="K22" s="12" t="s">
        <v>17</v>
      </c>
      <c r="L22" s="11" t="s">
        <v>18</v>
      </c>
      <c r="M22" s="11" t="s">
        <v>19</v>
      </c>
      <c r="N22" s="13" t="s">
        <v>20</v>
      </c>
      <c r="O22" s="14" t="s">
        <v>17</v>
      </c>
      <c r="P22" s="14" t="s">
        <v>36</v>
      </c>
      <c r="Q22" s="14" t="s">
        <v>93</v>
      </c>
      <c r="R22" s="14" t="s">
        <v>19</v>
      </c>
      <c r="S22" s="13" t="s">
        <v>36</v>
      </c>
      <c r="T22" s="14" t="s">
        <v>27</v>
      </c>
      <c r="U22" s="14" t="s">
        <v>19</v>
      </c>
    </row>
    <row r="23" spans="1:21" x14ac:dyDescent="0.2">
      <c r="A23" s="47" t="s">
        <v>8</v>
      </c>
      <c r="B23" s="48"/>
      <c r="C23" s="1">
        <f>M11</f>
        <v>1</v>
      </c>
      <c r="D23" s="9">
        <f>((2+(C11*D11+E11*F11+G11*H11+I11*J11)+2+(C11*D11+E11*F11+G11*H11+I11*J11)+1)+((C11*D11+E11*F11+G11*H11+I11*J11)+(C11*D11+E11*F11+G11*H11+I11*J11))+((C11*D11+E11*F11+G11*H11+I11*J11)+(C11*D11+E11*F11+G11*H11+I11*J11)+1))*M11</f>
        <v>1542</v>
      </c>
      <c r="E23" s="1">
        <f t="shared" ref="E23:E30" si="1">1*M11</f>
        <v>1</v>
      </c>
      <c r="F23" s="1">
        <f t="shared" ref="F23:F30" si="2">1*M11</f>
        <v>1</v>
      </c>
      <c r="G23" s="1">
        <f t="shared" ref="G23:G30" si="3">(2+1+1)*M11</f>
        <v>4</v>
      </c>
      <c r="H23" s="9">
        <f>8*(K11)*(L11)*M11</f>
        <v>2048</v>
      </c>
      <c r="I23" s="1">
        <f>(14)*(K11)*(L11)*M11</f>
        <v>3584</v>
      </c>
      <c r="J23" s="1">
        <f>(2)*(K11)*(L11)*M11</f>
        <v>512</v>
      </c>
      <c r="K23" s="9">
        <f>1*M11*K11*L11</f>
        <v>256</v>
      </c>
      <c r="L23" s="1">
        <f>1*K11*L11*M11</f>
        <v>256</v>
      </c>
      <c r="M23" s="1">
        <f>1*K11*L11*M11</f>
        <v>256</v>
      </c>
      <c r="N23" s="10">
        <f t="shared" ref="N23:N30" si="4">E23</f>
        <v>1</v>
      </c>
      <c r="O23" s="1">
        <f t="shared" ref="O23:O30" si="5">F23+K23</f>
        <v>257</v>
      </c>
      <c r="P23" s="1">
        <f>H23</f>
        <v>2048</v>
      </c>
      <c r="Q23" s="1">
        <f>C23+D23+I23+L23</f>
        <v>5383</v>
      </c>
      <c r="R23" s="1">
        <f t="shared" ref="R23:R30" si="6">G23+J23+M23</f>
        <v>772</v>
      </c>
      <c r="S23" s="10">
        <f>H23</f>
        <v>2048</v>
      </c>
      <c r="T23" s="1">
        <f>C23+I23</f>
        <v>3585</v>
      </c>
      <c r="U23" s="1">
        <f>J23</f>
        <v>512</v>
      </c>
    </row>
    <row r="24" spans="1:21" x14ac:dyDescent="0.2">
      <c r="A24" s="44" t="s">
        <v>9</v>
      </c>
      <c r="B24" s="45"/>
      <c r="C24" s="1">
        <f>M12</f>
        <v>2</v>
      </c>
      <c r="D24" s="9">
        <f t="shared" ref="D24:D30" si="7">((2+(C12*D12+E12*F12+G12*H12+I12*J12)+2+(C12*D12+E12*F12+G12*H12+I12*J12)+1)+((C12*D12+E12*F12+G12*H12+I12*J12)+(C12*D12+E12*F12+G12*H12+I12*J12))+((C12*D12+E12*F12+G12*H12+I12*J12)+(C12*D12+E12*F12+G12*H12+I12*J12)+1))*M12</f>
        <v>2316</v>
      </c>
      <c r="E24" s="1">
        <f t="shared" si="1"/>
        <v>2</v>
      </c>
      <c r="F24" s="1">
        <f t="shared" si="2"/>
        <v>2</v>
      </c>
      <c r="G24" s="1">
        <f t="shared" si="3"/>
        <v>8</v>
      </c>
      <c r="H24" s="9">
        <f t="shared" ref="H24:H30" si="8">8*(K12)*(L12)*M12</f>
        <v>2048</v>
      </c>
      <c r="I24" s="1">
        <f t="shared" ref="I24:I30" si="9">(14)*(K12)*(L12)*M12</f>
        <v>3584</v>
      </c>
      <c r="J24" s="1">
        <f t="shared" ref="J24:J30" si="10">(2)*(K12)*(L12)*M12</f>
        <v>512</v>
      </c>
      <c r="K24" s="9">
        <f t="shared" ref="K24:K30" si="11">1*M12*K12*L12</f>
        <v>256</v>
      </c>
      <c r="L24" s="1">
        <f t="shared" ref="L24:L30" si="12">1*K12*L12*M12</f>
        <v>256</v>
      </c>
      <c r="M24" s="1">
        <f t="shared" ref="M24:M30" si="13">1*K12*L12*M12</f>
        <v>256</v>
      </c>
      <c r="N24" s="10">
        <f t="shared" si="4"/>
        <v>2</v>
      </c>
      <c r="O24" s="1">
        <f t="shared" si="5"/>
        <v>258</v>
      </c>
      <c r="P24" s="1">
        <f t="shared" ref="P24:P30" si="14">H24</f>
        <v>2048</v>
      </c>
      <c r="Q24" s="1">
        <f t="shared" ref="Q24:Q30" si="15">C24+D24+I24+L24</f>
        <v>6158</v>
      </c>
      <c r="R24" s="1">
        <f t="shared" si="6"/>
        <v>776</v>
      </c>
      <c r="S24" s="10">
        <f t="shared" ref="S24:S30" si="16">H24</f>
        <v>2048</v>
      </c>
      <c r="T24" s="1">
        <f t="shared" ref="T24:T30" si="17">C24+I24</f>
        <v>3586</v>
      </c>
      <c r="U24" s="1">
        <f t="shared" ref="U24:U30" si="18">J24</f>
        <v>512</v>
      </c>
    </row>
    <row r="25" spans="1:21" x14ac:dyDescent="0.2">
      <c r="A25" s="44" t="s">
        <v>10</v>
      </c>
      <c r="B25" s="45"/>
      <c r="C25" s="1">
        <f t="shared" ref="C25:C30" si="19">M13</f>
        <v>2</v>
      </c>
      <c r="D25" s="9">
        <f t="shared" si="7"/>
        <v>2316</v>
      </c>
      <c r="E25" s="1">
        <f t="shared" si="1"/>
        <v>2</v>
      </c>
      <c r="F25" s="1">
        <f t="shared" si="2"/>
        <v>2</v>
      </c>
      <c r="G25" s="1">
        <f t="shared" si="3"/>
        <v>8</v>
      </c>
      <c r="H25" s="9">
        <f t="shared" si="8"/>
        <v>2048</v>
      </c>
      <c r="I25" s="1">
        <f t="shared" si="9"/>
        <v>3584</v>
      </c>
      <c r="J25" s="1">
        <f t="shared" si="10"/>
        <v>512</v>
      </c>
      <c r="K25" s="9">
        <f t="shared" si="11"/>
        <v>256</v>
      </c>
      <c r="L25" s="1">
        <f t="shared" si="12"/>
        <v>256</v>
      </c>
      <c r="M25" s="1">
        <f t="shared" si="13"/>
        <v>256</v>
      </c>
      <c r="N25" s="10">
        <f t="shared" si="4"/>
        <v>2</v>
      </c>
      <c r="O25" s="1">
        <f t="shared" si="5"/>
        <v>258</v>
      </c>
      <c r="P25" s="1">
        <f t="shared" si="14"/>
        <v>2048</v>
      </c>
      <c r="Q25" s="1">
        <f t="shared" si="15"/>
        <v>6158</v>
      </c>
      <c r="R25" s="1">
        <f t="shared" si="6"/>
        <v>776</v>
      </c>
      <c r="S25" s="10">
        <f t="shared" si="16"/>
        <v>2048</v>
      </c>
      <c r="T25" s="1">
        <f t="shared" si="17"/>
        <v>3586</v>
      </c>
      <c r="U25" s="1">
        <f t="shared" si="18"/>
        <v>512</v>
      </c>
    </row>
    <row r="26" spans="1:21" x14ac:dyDescent="0.2">
      <c r="A26" s="44" t="s">
        <v>11</v>
      </c>
      <c r="B26" s="45"/>
      <c r="C26" s="1">
        <f t="shared" si="19"/>
        <v>1</v>
      </c>
      <c r="D26" s="9">
        <f t="shared" si="7"/>
        <v>1542</v>
      </c>
      <c r="E26" s="1">
        <f t="shared" si="1"/>
        <v>1</v>
      </c>
      <c r="F26" s="1">
        <f t="shared" si="2"/>
        <v>1</v>
      </c>
      <c r="G26" s="1">
        <f t="shared" si="3"/>
        <v>4</v>
      </c>
      <c r="H26" s="9">
        <f t="shared" si="8"/>
        <v>2048</v>
      </c>
      <c r="I26" s="1">
        <f t="shared" si="9"/>
        <v>3584</v>
      </c>
      <c r="J26" s="1">
        <f t="shared" si="10"/>
        <v>512</v>
      </c>
      <c r="K26" s="9">
        <f t="shared" si="11"/>
        <v>256</v>
      </c>
      <c r="L26" s="1">
        <f t="shared" si="12"/>
        <v>256</v>
      </c>
      <c r="M26" s="1">
        <f t="shared" si="13"/>
        <v>256</v>
      </c>
      <c r="N26" s="10">
        <f t="shared" si="4"/>
        <v>1</v>
      </c>
      <c r="O26" s="1">
        <f t="shared" si="5"/>
        <v>257</v>
      </c>
      <c r="P26" s="1">
        <f t="shared" si="14"/>
        <v>2048</v>
      </c>
      <c r="Q26" s="1">
        <f t="shared" si="15"/>
        <v>5383</v>
      </c>
      <c r="R26" s="1">
        <f t="shared" si="6"/>
        <v>772</v>
      </c>
      <c r="S26" s="10">
        <f t="shared" si="16"/>
        <v>2048</v>
      </c>
      <c r="T26" s="1">
        <f t="shared" si="17"/>
        <v>3585</v>
      </c>
      <c r="U26" s="1">
        <f t="shared" si="18"/>
        <v>512</v>
      </c>
    </row>
    <row r="27" spans="1:21" x14ac:dyDescent="0.2">
      <c r="A27" s="46" t="s">
        <v>16</v>
      </c>
      <c r="B27" s="7" t="s">
        <v>12</v>
      </c>
      <c r="C27" s="1">
        <f t="shared" si="19"/>
        <v>4</v>
      </c>
      <c r="D27" s="9">
        <f t="shared" si="7"/>
        <v>3096</v>
      </c>
      <c r="E27" s="1">
        <f t="shared" si="1"/>
        <v>4</v>
      </c>
      <c r="F27" s="1">
        <f t="shared" si="2"/>
        <v>4</v>
      </c>
      <c r="G27" s="1">
        <f t="shared" si="3"/>
        <v>16</v>
      </c>
      <c r="H27" s="9">
        <f t="shared" si="8"/>
        <v>2048</v>
      </c>
      <c r="I27" s="1">
        <f t="shared" si="9"/>
        <v>3584</v>
      </c>
      <c r="J27" s="1">
        <f t="shared" si="10"/>
        <v>512</v>
      </c>
      <c r="K27" s="9">
        <f t="shared" si="11"/>
        <v>256</v>
      </c>
      <c r="L27" s="1">
        <f t="shared" si="12"/>
        <v>256</v>
      </c>
      <c r="M27" s="1">
        <f t="shared" si="13"/>
        <v>256</v>
      </c>
      <c r="N27" s="10">
        <f t="shared" si="4"/>
        <v>4</v>
      </c>
      <c r="O27" s="1">
        <f t="shared" si="5"/>
        <v>260</v>
      </c>
      <c r="P27" s="1">
        <f t="shared" si="14"/>
        <v>2048</v>
      </c>
      <c r="Q27" s="1">
        <f t="shared" si="15"/>
        <v>6940</v>
      </c>
      <c r="R27" s="1">
        <f t="shared" si="6"/>
        <v>784</v>
      </c>
      <c r="S27" s="10">
        <f t="shared" si="16"/>
        <v>2048</v>
      </c>
      <c r="T27" s="1">
        <f t="shared" si="17"/>
        <v>3588</v>
      </c>
      <c r="U27" s="1">
        <f t="shared" si="18"/>
        <v>512</v>
      </c>
    </row>
    <row r="28" spans="1:21" x14ac:dyDescent="0.2">
      <c r="A28" s="44"/>
      <c r="B28" s="7" t="s">
        <v>13</v>
      </c>
      <c r="C28" s="1">
        <f t="shared" si="19"/>
        <v>8</v>
      </c>
      <c r="D28" s="9">
        <f t="shared" si="7"/>
        <v>3120</v>
      </c>
      <c r="E28" s="1">
        <f t="shared" si="1"/>
        <v>8</v>
      </c>
      <c r="F28" s="1">
        <f t="shared" si="2"/>
        <v>8</v>
      </c>
      <c r="G28" s="1">
        <f t="shared" si="3"/>
        <v>32</v>
      </c>
      <c r="H28" s="9">
        <f t="shared" si="8"/>
        <v>2048</v>
      </c>
      <c r="I28" s="1">
        <f t="shared" si="9"/>
        <v>3584</v>
      </c>
      <c r="J28" s="1">
        <f t="shared" si="10"/>
        <v>512</v>
      </c>
      <c r="K28" s="9">
        <f t="shared" si="11"/>
        <v>256</v>
      </c>
      <c r="L28" s="1">
        <f t="shared" si="12"/>
        <v>256</v>
      </c>
      <c r="M28" s="1">
        <f t="shared" si="13"/>
        <v>256</v>
      </c>
      <c r="N28" s="10">
        <f t="shared" si="4"/>
        <v>8</v>
      </c>
      <c r="O28" s="1">
        <f t="shared" si="5"/>
        <v>264</v>
      </c>
      <c r="P28" s="1">
        <f t="shared" si="14"/>
        <v>2048</v>
      </c>
      <c r="Q28" s="1">
        <f t="shared" si="15"/>
        <v>6968</v>
      </c>
      <c r="R28" s="1">
        <f t="shared" si="6"/>
        <v>800</v>
      </c>
      <c r="S28" s="10">
        <f t="shared" si="16"/>
        <v>2048</v>
      </c>
      <c r="T28" s="1">
        <f t="shared" si="17"/>
        <v>3592</v>
      </c>
      <c r="U28" s="1">
        <f t="shared" si="18"/>
        <v>512</v>
      </c>
    </row>
    <row r="29" spans="1:21" x14ac:dyDescent="0.2">
      <c r="A29" s="44"/>
      <c r="B29" s="7" t="s">
        <v>14</v>
      </c>
      <c r="C29" s="1">
        <f t="shared" si="19"/>
        <v>8</v>
      </c>
      <c r="D29" s="9">
        <f t="shared" si="7"/>
        <v>3120</v>
      </c>
      <c r="E29" s="1">
        <f t="shared" si="1"/>
        <v>8</v>
      </c>
      <c r="F29" s="1">
        <f t="shared" si="2"/>
        <v>8</v>
      </c>
      <c r="G29" s="1">
        <f t="shared" si="3"/>
        <v>32</v>
      </c>
      <c r="H29" s="9">
        <f t="shared" si="8"/>
        <v>2048</v>
      </c>
      <c r="I29" s="1">
        <f t="shared" si="9"/>
        <v>3584</v>
      </c>
      <c r="J29" s="1">
        <f t="shared" si="10"/>
        <v>512</v>
      </c>
      <c r="K29" s="9">
        <f t="shared" si="11"/>
        <v>256</v>
      </c>
      <c r="L29" s="1">
        <f t="shared" si="12"/>
        <v>256</v>
      </c>
      <c r="M29" s="1">
        <f t="shared" si="13"/>
        <v>256</v>
      </c>
      <c r="N29" s="10">
        <f t="shared" si="4"/>
        <v>8</v>
      </c>
      <c r="O29" s="1">
        <f t="shared" si="5"/>
        <v>264</v>
      </c>
      <c r="P29" s="1">
        <f t="shared" si="14"/>
        <v>2048</v>
      </c>
      <c r="Q29" s="1">
        <f t="shared" si="15"/>
        <v>6968</v>
      </c>
      <c r="R29" s="1">
        <f t="shared" si="6"/>
        <v>800</v>
      </c>
      <c r="S29" s="10">
        <f t="shared" si="16"/>
        <v>2048</v>
      </c>
      <c r="T29" s="1">
        <f t="shared" si="17"/>
        <v>3592</v>
      </c>
      <c r="U29" s="1">
        <f t="shared" si="18"/>
        <v>512</v>
      </c>
    </row>
    <row r="30" spans="1:21" x14ac:dyDescent="0.2">
      <c r="A30" s="44"/>
      <c r="B30" s="7" t="s">
        <v>15</v>
      </c>
      <c r="C30" s="1">
        <f t="shared" si="19"/>
        <v>16</v>
      </c>
      <c r="D30" s="9">
        <f t="shared" si="7"/>
        <v>6240</v>
      </c>
      <c r="E30" s="1">
        <f t="shared" si="1"/>
        <v>16</v>
      </c>
      <c r="F30" s="1">
        <f t="shared" si="2"/>
        <v>16</v>
      </c>
      <c r="G30" s="1">
        <f t="shared" si="3"/>
        <v>64</v>
      </c>
      <c r="H30" s="9">
        <f t="shared" si="8"/>
        <v>2048</v>
      </c>
      <c r="I30" s="1">
        <f t="shared" si="9"/>
        <v>3584</v>
      </c>
      <c r="J30" s="1">
        <f t="shared" si="10"/>
        <v>512</v>
      </c>
      <c r="K30" s="9">
        <f t="shared" si="11"/>
        <v>256</v>
      </c>
      <c r="L30" s="1">
        <f t="shared" si="12"/>
        <v>256</v>
      </c>
      <c r="M30" s="1">
        <f t="shared" si="13"/>
        <v>256</v>
      </c>
      <c r="N30" s="10">
        <f t="shared" si="4"/>
        <v>16</v>
      </c>
      <c r="O30" s="1">
        <f t="shared" si="5"/>
        <v>272</v>
      </c>
      <c r="P30" s="1">
        <f t="shared" si="14"/>
        <v>2048</v>
      </c>
      <c r="Q30" s="1">
        <f t="shared" si="15"/>
        <v>10096</v>
      </c>
      <c r="R30" s="1">
        <f t="shared" si="6"/>
        <v>832</v>
      </c>
      <c r="S30" s="10">
        <f t="shared" si="16"/>
        <v>2048</v>
      </c>
      <c r="T30" s="1">
        <f t="shared" si="17"/>
        <v>3600</v>
      </c>
      <c r="U30" s="1">
        <f t="shared" si="18"/>
        <v>512</v>
      </c>
    </row>
    <row r="33" spans="1:9" x14ac:dyDescent="0.2">
      <c r="A33" s="1" t="s">
        <v>45</v>
      </c>
      <c r="G33" s="35" t="s">
        <v>46</v>
      </c>
      <c r="H33" s="8" t="s">
        <v>47</v>
      </c>
    </row>
    <row r="34" spans="1:9" ht="60.75" thickBot="1" x14ac:dyDescent="0.25">
      <c r="A34" s="49" t="s">
        <v>82</v>
      </c>
      <c r="B34" s="49"/>
      <c r="C34" s="17" t="s">
        <v>44</v>
      </c>
      <c r="D34" s="18" t="s">
        <v>31</v>
      </c>
      <c r="E34" s="18" t="s">
        <v>32</v>
      </c>
      <c r="F34" s="18" t="s">
        <v>48</v>
      </c>
      <c r="G34" s="20" t="s">
        <v>26</v>
      </c>
      <c r="H34" s="19" t="s">
        <v>26</v>
      </c>
      <c r="I34" s="22"/>
    </row>
    <row r="35" spans="1:9" x14ac:dyDescent="0.2">
      <c r="A35" s="47" t="s">
        <v>8</v>
      </c>
      <c r="B35" s="48"/>
      <c r="C35" s="1">
        <f>(B7+B6)</f>
        <v>32</v>
      </c>
      <c r="D35" s="1">
        <f>((C11*D11+E11*F11+G11*H11+I11*J11))*B3</f>
        <v>2048</v>
      </c>
      <c r="E35" s="1">
        <f>((B4+B5+K11)*(B4+B5+L11))*B3</f>
        <v>3528</v>
      </c>
      <c r="F35" s="1">
        <f>(K11*L11)*M11*B3</f>
        <v>2048</v>
      </c>
      <c r="G35" s="15">
        <f>SUM(C35:F35)</f>
        <v>7656</v>
      </c>
      <c r="H35" s="1">
        <f>C35+E35+F35</f>
        <v>5608</v>
      </c>
      <c r="I35" s="21"/>
    </row>
    <row r="36" spans="1:9" x14ac:dyDescent="0.2">
      <c r="A36" s="44" t="s">
        <v>9</v>
      </c>
      <c r="B36" s="45"/>
      <c r="C36" s="1">
        <f>(B7+B6)</f>
        <v>32</v>
      </c>
      <c r="D36" s="1">
        <f>((C12*D12+E12*F12+G12*H12+I12*J12))*B3</f>
        <v>1536</v>
      </c>
      <c r="E36" s="1">
        <f>((B4+B5+K12)*(B4+B5+L12))*B3</f>
        <v>2184</v>
      </c>
      <c r="F36" s="1">
        <f>(K12*L12)*M12*B3</f>
        <v>2048</v>
      </c>
      <c r="G36" s="15">
        <f t="shared" ref="G36:G42" si="20">SUM(C36:F36)</f>
        <v>5800</v>
      </c>
      <c r="H36" s="1">
        <f t="shared" ref="H36:H42" si="21">C36+E36+F36</f>
        <v>4264</v>
      </c>
      <c r="I36" s="21"/>
    </row>
    <row r="37" spans="1:9" x14ac:dyDescent="0.2">
      <c r="A37" s="44" t="s">
        <v>10</v>
      </c>
      <c r="B37" s="45"/>
      <c r="C37" s="1">
        <f>(B7+B6)</f>
        <v>32</v>
      </c>
      <c r="D37" s="1">
        <f>((C13*D13+E13*F13+G13*H13+I13*J13))*B3</f>
        <v>1536</v>
      </c>
      <c r="E37" s="1">
        <f>((B4+B5+K13)*(B4+B5+L13))*B3</f>
        <v>2184</v>
      </c>
      <c r="F37" s="1">
        <f>(K13*L13)*M13*B3</f>
        <v>2048</v>
      </c>
      <c r="G37" s="15">
        <f t="shared" si="20"/>
        <v>5800</v>
      </c>
      <c r="H37" s="1">
        <f t="shared" si="21"/>
        <v>4264</v>
      </c>
      <c r="I37" s="21"/>
    </row>
    <row r="38" spans="1:9" x14ac:dyDescent="0.2">
      <c r="A38" s="44" t="s">
        <v>11</v>
      </c>
      <c r="B38" s="45"/>
      <c r="C38" s="1">
        <f>(B7+B6)</f>
        <v>32</v>
      </c>
      <c r="D38" s="1">
        <f>((C14*D14+E14*F14+G14*H14+I14*J14))*B3</f>
        <v>2048</v>
      </c>
      <c r="E38" s="1">
        <f>((B4+B5+K14)*(B4+B5+L14))*B3</f>
        <v>3528</v>
      </c>
      <c r="F38" s="1">
        <f>(K14*L14)*M14*B3</f>
        <v>2048</v>
      </c>
      <c r="G38" s="15">
        <f t="shared" si="20"/>
        <v>7656</v>
      </c>
      <c r="H38" s="1">
        <f t="shared" si="21"/>
        <v>5608</v>
      </c>
      <c r="I38" s="21"/>
    </row>
    <row r="39" spans="1:9" x14ac:dyDescent="0.2">
      <c r="A39" s="46" t="s">
        <v>16</v>
      </c>
      <c r="B39" s="7" t="s">
        <v>12</v>
      </c>
      <c r="C39" s="1">
        <f>(B7+B6)</f>
        <v>32</v>
      </c>
      <c r="D39" s="1">
        <f>((C15*D15+E15*F15+G15*H15+I15*J15))*B3</f>
        <v>1024</v>
      </c>
      <c r="E39" s="1">
        <f>((B4+B5+K15)*(B4+B5+L15))*B3</f>
        <v>1352</v>
      </c>
      <c r="F39" s="1">
        <f>(K15*L15)*M15*B3</f>
        <v>2048</v>
      </c>
      <c r="G39" s="15">
        <f t="shared" si="20"/>
        <v>4456</v>
      </c>
      <c r="H39" s="1">
        <f t="shared" si="21"/>
        <v>3432</v>
      </c>
      <c r="I39" s="21"/>
    </row>
    <row r="40" spans="1:9" x14ac:dyDescent="0.2">
      <c r="A40" s="44"/>
      <c r="B40" s="7" t="s">
        <v>13</v>
      </c>
      <c r="C40" s="1">
        <f>(B7+B6)</f>
        <v>32</v>
      </c>
      <c r="D40" s="1">
        <f>((C16*D16+E16*F16+G16*H16+I16*J16))*B3</f>
        <v>512</v>
      </c>
      <c r="E40" s="1">
        <f>((B4+B5+K16)*(B4+B5+L16))*B3</f>
        <v>936</v>
      </c>
      <c r="F40" s="1">
        <f>(K16*L16)*M16*B3</f>
        <v>2048</v>
      </c>
      <c r="G40" s="15">
        <f t="shared" si="20"/>
        <v>3528</v>
      </c>
      <c r="H40" s="1">
        <f t="shared" si="21"/>
        <v>3016</v>
      </c>
      <c r="I40" s="21"/>
    </row>
    <row r="41" spans="1:9" x14ac:dyDescent="0.2">
      <c r="A41" s="44"/>
      <c r="B41" s="7" t="s">
        <v>14</v>
      </c>
      <c r="C41" s="1">
        <f>(B7+B6)</f>
        <v>32</v>
      </c>
      <c r="D41" s="1">
        <f>((C17*D17+E17*F17+G17*H17+I17*J17))*B3</f>
        <v>512</v>
      </c>
      <c r="E41" s="1">
        <f>((B4+B5+K17)*(B4+B5+L17))*B3</f>
        <v>936</v>
      </c>
      <c r="F41" s="1">
        <f>(K17*L17)*M17*B3</f>
        <v>2048</v>
      </c>
      <c r="G41" s="15">
        <f t="shared" si="20"/>
        <v>3528</v>
      </c>
      <c r="H41" s="1">
        <f t="shared" si="21"/>
        <v>3016</v>
      </c>
      <c r="I41" s="21"/>
    </row>
    <row r="42" spans="1:9" x14ac:dyDescent="0.2">
      <c r="A42" s="44"/>
      <c r="B42" s="7" t="s">
        <v>15</v>
      </c>
      <c r="C42" s="1">
        <f>(B7+B6)</f>
        <v>32</v>
      </c>
      <c r="D42" s="1">
        <f>((C18*D18+E18*F18+G18*H18+I18*J18))*B3</f>
        <v>512</v>
      </c>
      <c r="E42" s="1">
        <f>((B4+B5+K18)*(B4+B5+L18))*B3</f>
        <v>648</v>
      </c>
      <c r="F42" s="1">
        <f>(K18*L18)*M18*B3</f>
        <v>2048</v>
      </c>
      <c r="G42" s="15">
        <f t="shared" si="20"/>
        <v>3240</v>
      </c>
      <c r="H42" s="1">
        <f t="shared" si="21"/>
        <v>2728</v>
      </c>
      <c r="I42" s="21"/>
    </row>
    <row r="45" spans="1:9" x14ac:dyDescent="0.2">
      <c r="A45" s="1" t="s">
        <v>85</v>
      </c>
      <c r="C45" s="10" t="s">
        <v>86</v>
      </c>
      <c r="F45" s="1" t="s">
        <v>87</v>
      </c>
      <c r="G45" s="35" t="s">
        <v>46</v>
      </c>
      <c r="H45" s="8" t="s">
        <v>47</v>
      </c>
    </row>
    <row r="46" spans="1:9" ht="60.75" thickBot="1" x14ac:dyDescent="0.25">
      <c r="A46" s="49" t="s">
        <v>88</v>
      </c>
      <c r="B46" s="49"/>
      <c r="C46" s="17" t="s">
        <v>43</v>
      </c>
      <c r="D46" s="18" t="s">
        <v>31</v>
      </c>
      <c r="E46" s="18" t="s">
        <v>32</v>
      </c>
      <c r="F46" s="18" t="s">
        <v>33</v>
      </c>
      <c r="G46" s="19" t="s">
        <v>26</v>
      </c>
      <c r="H46" s="19" t="s">
        <v>26</v>
      </c>
      <c r="I46" s="22"/>
    </row>
    <row r="47" spans="1:9" x14ac:dyDescent="0.2">
      <c r="A47" s="47" t="s">
        <v>8</v>
      </c>
      <c r="B47" s="48"/>
      <c r="C47" s="1">
        <f>(B7+B6)*M11</f>
        <v>32</v>
      </c>
      <c r="D47" s="1">
        <f>((C11*D11+E11*F11+G11*H11+I11*J11))*M11*B3</f>
        <v>2048</v>
      </c>
      <c r="E47" s="1">
        <f>((B4+B5+K11)*(B4+B5+L11))*M11*B3</f>
        <v>3528</v>
      </c>
      <c r="F47" s="1">
        <f>(K11*L11)*M11*B3</f>
        <v>2048</v>
      </c>
      <c r="G47" s="16">
        <f t="shared" ref="G47:G54" si="22">SUM(D47:F47)</f>
        <v>7624</v>
      </c>
      <c r="H47" s="16">
        <f>C47+E47+F47</f>
        <v>5608</v>
      </c>
      <c r="I47" s="21"/>
    </row>
    <row r="48" spans="1:9" x14ac:dyDescent="0.2">
      <c r="A48" s="44" t="s">
        <v>9</v>
      </c>
      <c r="B48" s="45"/>
      <c r="C48" s="1">
        <f>(B7+B6)*M12</f>
        <v>64</v>
      </c>
      <c r="D48" s="1">
        <f>((C12*D12+E12*F12+G12*H12+I12*J12))*M12*B3</f>
        <v>3072</v>
      </c>
      <c r="E48" s="1">
        <f>((B4+B5+K12)*(B4+B5+L12))*M12*B3</f>
        <v>4368</v>
      </c>
      <c r="F48" s="1">
        <f>(K12*L12)*M12*B3</f>
        <v>2048</v>
      </c>
      <c r="G48" s="10">
        <f t="shared" si="22"/>
        <v>9488</v>
      </c>
      <c r="H48" s="10">
        <f t="shared" ref="H48:H54" si="23">C48+E48+F48</f>
        <v>6480</v>
      </c>
      <c r="I48" s="21"/>
    </row>
    <row r="49" spans="1:9" x14ac:dyDescent="0.2">
      <c r="A49" s="44" t="s">
        <v>10</v>
      </c>
      <c r="B49" s="45"/>
      <c r="C49" s="1">
        <f>(B7+B6)*M13</f>
        <v>64</v>
      </c>
      <c r="D49" s="1">
        <f>((C13*D13+E13*F13+G13*H13+I13*J13))*M13*B3</f>
        <v>3072</v>
      </c>
      <c r="E49" s="1">
        <f>((B4+B5+K13)*(B4+B5+L13))*M13*B3</f>
        <v>4368</v>
      </c>
      <c r="F49" s="1">
        <f>(K13*L13)*M13*B3</f>
        <v>2048</v>
      </c>
      <c r="G49" s="10">
        <f t="shared" si="22"/>
        <v>9488</v>
      </c>
      <c r="H49" s="10">
        <f t="shared" si="23"/>
        <v>6480</v>
      </c>
      <c r="I49" s="21"/>
    </row>
    <row r="50" spans="1:9" x14ac:dyDescent="0.2">
      <c r="A50" s="44" t="s">
        <v>11</v>
      </c>
      <c r="B50" s="45"/>
      <c r="C50" s="1">
        <f>(B7+B6)*M14</f>
        <v>32</v>
      </c>
      <c r="D50" s="1">
        <f>((C14*D14+E14*F14+G14*H14+I14*J14))*M14*B3</f>
        <v>2048</v>
      </c>
      <c r="E50" s="1">
        <f>((B4+B5+K14)*(B4+B5+L14))*M14*B3</f>
        <v>3528</v>
      </c>
      <c r="F50" s="1">
        <f>(K14*L14)*M14*B3</f>
        <v>2048</v>
      </c>
      <c r="G50" s="10">
        <f t="shared" si="22"/>
        <v>7624</v>
      </c>
      <c r="H50" s="10">
        <f t="shared" si="23"/>
        <v>5608</v>
      </c>
      <c r="I50" s="21"/>
    </row>
    <row r="51" spans="1:9" ht="16.5" customHeight="1" x14ac:dyDescent="0.2">
      <c r="A51" s="46" t="s">
        <v>16</v>
      </c>
      <c r="B51" s="7" t="s">
        <v>12</v>
      </c>
      <c r="C51" s="1">
        <f>(B7+B6)*M15</f>
        <v>128</v>
      </c>
      <c r="D51" s="1">
        <f>((C15*D15+E15*F15+G15*H15+I15*J15))*M15*B3</f>
        <v>4096</v>
      </c>
      <c r="E51" s="1">
        <f>((B4+B5+K15)*(B4+B5+L15))*M15*B3</f>
        <v>5408</v>
      </c>
      <c r="F51" s="1">
        <f>(K15*L15)*M15*B3</f>
        <v>2048</v>
      </c>
      <c r="G51" s="10">
        <f t="shared" si="22"/>
        <v>11552</v>
      </c>
      <c r="H51" s="10">
        <f t="shared" si="23"/>
        <v>7584</v>
      </c>
      <c r="I51" s="21"/>
    </row>
    <row r="52" spans="1:9" x14ac:dyDescent="0.2">
      <c r="A52" s="44"/>
      <c r="B52" s="7" t="s">
        <v>13</v>
      </c>
      <c r="C52" s="1">
        <f>(B7+B6)*M16</f>
        <v>256</v>
      </c>
      <c r="D52" s="1">
        <f>((C16*D16+E16*F16+G16*H16+I16*J16))*M16*B3</f>
        <v>4096</v>
      </c>
      <c r="E52" s="1">
        <f>((B4+B5+K16)*(B4+B5+L16))*M16*B3</f>
        <v>7488</v>
      </c>
      <c r="F52" s="1">
        <f>(K16*L16)*M16*B3</f>
        <v>2048</v>
      </c>
      <c r="G52" s="10">
        <f t="shared" si="22"/>
        <v>13632</v>
      </c>
      <c r="H52" s="10">
        <f t="shared" si="23"/>
        <v>9792</v>
      </c>
      <c r="I52" s="21"/>
    </row>
    <row r="53" spans="1:9" x14ac:dyDescent="0.2">
      <c r="A53" s="44"/>
      <c r="B53" s="7" t="s">
        <v>14</v>
      </c>
      <c r="C53" s="1">
        <f>(B7+B6)*M17</f>
        <v>256</v>
      </c>
      <c r="D53" s="1">
        <f>((C17*D17+E17*F17+G17*H17+I17*J17))*M17*B3</f>
        <v>4096</v>
      </c>
      <c r="E53" s="1">
        <f>((B4+B5+K17)*(B4+B5+L17))*M17*B3</f>
        <v>7488</v>
      </c>
      <c r="F53" s="1">
        <f>(K17*L17)*M17*B3</f>
        <v>2048</v>
      </c>
      <c r="G53" s="10">
        <f t="shared" si="22"/>
        <v>13632</v>
      </c>
      <c r="H53" s="10">
        <f t="shared" si="23"/>
        <v>9792</v>
      </c>
      <c r="I53" s="21"/>
    </row>
    <row r="54" spans="1:9" x14ac:dyDescent="0.2">
      <c r="A54" s="44"/>
      <c r="B54" s="7" t="s">
        <v>15</v>
      </c>
      <c r="C54" s="1">
        <f>(B7+B6)*M18</f>
        <v>512</v>
      </c>
      <c r="D54" s="1">
        <f>((C18*D18+E18*F18+G18*H18+I18*J18))*M18*B3</f>
        <v>8192</v>
      </c>
      <c r="E54" s="1">
        <f>((B4+B5+K18)*(B4+B5+L18))*M18*B3</f>
        <v>10368</v>
      </c>
      <c r="F54" s="1">
        <f>(K18*L18)*M18*B3</f>
        <v>2048</v>
      </c>
      <c r="G54" s="10">
        <f t="shared" si="22"/>
        <v>20608</v>
      </c>
      <c r="H54" s="10">
        <f t="shared" si="23"/>
        <v>12928</v>
      </c>
      <c r="I54" s="21"/>
    </row>
  </sheetData>
  <mergeCells count="22">
    <mergeCell ref="A36:B36"/>
    <mergeCell ref="A11:B11"/>
    <mergeCell ref="A12:B12"/>
    <mergeCell ref="A13:B13"/>
    <mergeCell ref="A14:B14"/>
    <mergeCell ref="A15:A18"/>
    <mergeCell ref="A23:B23"/>
    <mergeCell ref="A34:B34"/>
    <mergeCell ref="A24:B24"/>
    <mergeCell ref="A25:B25"/>
    <mergeCell ref="A26:B26"/>
    <mergeCell ref="A27:A30"/>
    <mergeCell ref="A35:B35"/>
    <mergeCell ref="A50:B50"/>
    <mergeCell ref="A51:A54"/>
    <mergeCell ref="A37:B37"/>
    <mergeCell ref="A38:B38"/>
    <mergeCell ref="A39:A42"/>
    <mergeCell ref="A47:B47"/>
    <mergeCell ref="A48:B48"/>
    <mergeCell ref="A49:B49"/>
    <mergeCell ref="A46:B4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9"/>
  <sheetViews>
    <sheetView zoomScale="70" zoomScaleNormal="70" workbookViewId="0">
      <selection activeCell="H26" sqref="H26:H29"/>
    </sheetView>
  </sheetViews>
  <sheetFormatPr defaultRowHeight="17.25" x14ac:dyDescent="0.3"/>
  <cols>
    <col min="1" max="1" width="9" style="23" customWidth="1"/>
    <col min="2" max="3" width="9" style="23"/>
    <col min="4" max="4" width="11.375" style="23" customWidth="1"/>
    <col min="5" max="8" width="9" style="23"/>
    <col min="9" max="9" width="9.625" style="23" bestFit="1" customWidth="1"/>
    <col min="10" max="11" width="9" style="23"/>
    <col min="12" max="13" width="10.5" style="23" bestFit="1" customWidth="1"/>
    <col min="14" max="20" width="9" style="23"/>
    <col min="21" max="21" width="9" style="23" customWidth="1"/>
    <col min="22" max="16384" width="9" style="23"/>
  </cols>
  <sheetData>
    <row r="1" spans="1:12" x14ac:dyDescent="0.3">
      <c r="A1" s="23" t="s">
        <v>77</v>
      </c>
    </row>
    <row r="2" spans="1:12" x14ac:dyDescent="0.3">
      <c r="A2" s="23" t="s">
        <v>75</v>
      </c>
      <c r="B2" s="23" t="s">
        <v>74</v>
      </c>
    </row>
    <row r="5" spans="1:12" x14ac:dyDescent="0.3">
      <c r="A5" s="23" t="s">
        <v>73</v>
      </c>
      <c r="B5" s="23">
        <v>8</v>
      </c>
    </row>
    <row r="6" spans="1:12" ht="18" thickBot="1" x14ac:dyDescent="0.35">
      <c r="A6" s="30"/>
      <c r="B6" s="30"/>
      <c r="C6" s="34" t="s">
        <v>72</v>
      </c>
      <c r="D6" s="29" t="s">
        <v>71</v>
      </c>
      <c r="E6" s="29" t="s">
        <v>70</v>
      </c>
      <c r="F6" s="29" t="s">
        <v>69</v>
      </c>
      <c r="G6" s="29" t="s">
        <v>78</v>
      </c>
      <c r="H6" s="5" t="s">
        <v>28</v>
      </c>
    </row>
    <row r="7" spans="1:12" x14ac:dyDescent="0.3">
      <c r="A7" s="50" t="s">
        <v>68</v>
      </c>
      <c r="B7" s="51"/>
      <c r="C7" s="23">
        <v>16</v>
      </c>
      <c r="D7" s="23">
        <v>16</v>
      </c>
      <c r="E7" s="23">
        <f t="shared" ref="E7:F9" si="0">C7</f>
        <v>16</v>
      </c>
      <c r="F7" s="23">
        <f t="shared" si="0"/>
        <v>16</v>
      </c>
      <c r="G7" s="23">
        <f>2*D7</f>
        <v>32</v>
      </c>
      <c r="H7" s="26">
        <f>(16/C7)*(16/D7)</f>
        <v>1</v>
      </c>
    </row>
    <row r="8" spans="1:12" x14ac:dyDescent="0.3">
      <c r="A8" s="52" t="s">
        <v>67</v>
      </c>
      <c r="B8" s="53"/>
      <c r="C8" s="23">
        <v>8</v>
      </c>
      <c r="D8" s="23">
        <v>8</v>
      </c>
      <c r="E8" s="23">
        <f t="shared" si="0"/>
        <v>8</v>
      </c>
      <c r="F8" s="23">
        <f t="shared" si="0"/>
        <v>8</v>
      </c>
      <c r="G8" s="23">
        <f>2*D8</f>
        <v>16</v>
      </c>
      <c r="H8" s="26">
        <f>(16/C8)*(16/D8)</f>
        <v>4</v>
      </c>
    </row>
    <row r="9" spans="1:12" x14ac:dyDescent="0.3">
      <c r="A9" s="52" t="s">
        <v>66</v>
      </c>
      <c r="B9" s="53"/>
      <c r="C9" s="23">
        <v>4</v>
      </c>
      <c r="D9" s="23">
        <v>4</v>
      </c>
      <c r="E9" s="23">
        <f t="shared" si="0"/>
        <v>4</v>
      </c>
      <c r="F9" s="23">
        <f t="shared" si="0"/>
        <v>4</v>
      </c>
      <c r="G9" s="23">
        <f>2*D9</f>
        <v>8</v>
      </c>
      <c r="H9" s="26">
        <f>(16/C9)*(16/D9)</f>
        <v>16</v>
      </c>
    </row>
    <row r="11" spans="1:12" x14ac:dyDescent="0.3">
      <c r="H11" s="33" t="s">
        <v>65</v>
      </c>
      <c r="K11" s="33" t="s">
        <v>76</v>
      </c>
    </row>
    <row r="12" spans="1:12" x14ac:dyDescent="0.3">
      <c r="C12" s="25" t="s">
        <v>64</v>
      </c>
      <c r="F12" s="28" t="s">
        <v>79</v>
      </c>
      <c r="G12" s="28" t="s">
        <v>80</v>
      </c>
      <c r="H12" s="25" t="s">
        <v>26</v>
      </c>
      <c r="K12" s="25" t="s">
        <v>26</v>
      </c>
    </row>
    <row r="13" spans="1:12" ht="18" thickBot="1" x14ac:dyDescent="0.35">
      <c r="C13" s="40" t="s">
        <v>63</v>
      </c>
      <c r="D13" s="41" t="s">
        <v>19</v>
      </c>
      <c r="E13" s="41" t="s">
        <v>20</v>
      </c>
      <c r="F13" s="42" t="s">
        <v>62</v>
      </c>
      <c r="G13" s="42" t="s">
        <v>61</v>
      </c>
      <c r="H13" s="38" t="s">
        <v>20</v>
      </c>
      <c r="I13" s="43" t="s">
        <v>61</v>
      </c>
      <c r="J13" s="43" t="s">
        <v>19</v>
      </c>
      <c r="K13" s="38" t="s">
        <v>18</v>
      </c>
      <c r="L13" s="43" t="s">
        <v>60</v>
      </c>
    </row>
    <row r="14" spans="1:12" x14ac:dyDescent="0.3">
      <c r="A14" s="50" t="s">
        <v>53</v>
      </c>
      <c r="B14" s="51"/>
      <c r="C14" s="23">
        <f>(((E7-1)+(F7-1)+1+1)+((E7-1)+(F7-1)+(E7-1)+(F7-1)))*H7</f>
        <v>92</v>
      </c>
      <c r="D14" s="23">
        <f>2*H7</f>
        <v>2</v>
      </c>
      <c r="E14" s="23">
        <f>(1+1)*H7</f>
        <v>2</v>
      </c>
      <c r="F14" s="28">
        <f>(E7+1)*H7</f>
        <v>17</v>
      </c>
      <c r="G14" s="28">
        <f>((2*C7+C7)+(C7*D7)+C7)*H7</f>
        <v>320</v>
      </c>
      <c r="H14" s="25">
        <f>E14</f>
        <v>2</v>
      </c>
      <c r="I14" s="23">
        <f>C14+F14+G14</f>
        <v>429</v>
      </c>
      <c r="J14" s="23">
        <f>D14</f>
        <v>2</v>
      </c>
      <c r="K14" s="25">
        <f>(E7+F7)*H7</f>
        <v>32</v>
      </c>
      <c r="L14" s="23">
        <f>H7</f>
        <v>1</v>
      </c>
    </row>
    <row r="15" spans="1:12" x14ac:dyDescent="0.3">
      <c r="A15" s="52" t="s">
        <v>52</v>
      </c>
      <c r="B15" s="53"/>
      <c r="C15" s="23">
        <f>(((E8-1)+(F8-1)+1)+((E8-1)+(F8-1)+(E8-1)+(F8-1))+1)*H8</f>
        <v>176</v>
      </c>
      <c r="D15" s="23">
        <f>2*H8</f>
        <v>8</v>
      </c>
      <c r="E15" s="23">
        <f>(1+1)*H8</f>
        <v>8</v>
      </c>
      <c r="F15" s="28">
        <f>(E8+1)*H8</f>
        <v>36</v>
      </c>
      <c r="G15" s="28">
        <f>((2*C8+C8)+(C8*D8)+C8)*H8</f>
        <v>384</v>
      </c>
      <c r="H15" s="25">
        <f>E15</f>
        <v>8</v>
      </c>
      <c r="I15" s="23">
        <f>C15+F15+G15</f>
        <v>596</v>
      </c>
      <c r="J15" s="23">
        <f>D15</f>
        <v>8</v>
      </c>
      <c r="K15" s="25">
        <f>(E8+F8)*H8</f>
        <v>64</v>
      </c>
      <c r="L15" s="23">
        <f>H8</f>
        <v>4</v>
      </c>
    </row>
    <row r="16" spans="1:12" x14ac:dyDescent="0.3">
      <c r="A16" s="52" t="s">
        <v>51</v>
      </c>
      <c r="B16" s="53"/>
      <c r="C16" s="23">
        <f>(((E9-1)+(F9-1)+1)+((E9-1)+(F9-1)+(E9-1)+(F9-1))+1)*H9</f>
        <v>320</v>
      </c>
      <c r="D16" s="23">
        <f>2*H9</f>
        <v>32</v>
      </c>
      <c r="E16" s="23">
        <f>(1+1)*H9</f>
        <v>32</v>
      </c>
      <c r="F16" s="28">
        <f>(E9+1)*H9</f>
        <v>80</v>
      </c>
      <c r="G16" s="28">
        <f>((2*C9+C9)+(C9*D9)+C9)*H9</f>
        <v>512</v>
      </c>
      <c r="H16" s="25">
        <f>E16</f>
        <v>32</v>
      </c>
      <c r="I16" s="23">
        <f>C16+F16+G16</f>
        <v>912</v>
      </c>
      <c r="J16" s="23">
        <f>D16</f>
        <v>32</v>
      </c>
      <c r="K16" s="25">
        <f>(E9+F9)*H9</f>
        <v>128</v>
      </c>
      <c r="L16" s="23">
        <f>H9</f>
        <v>16</v>
      </c>
    </row>
    <row r="17" spans="1:19" x14ac:dyDescent="0.3">
      <c r="S17" s="27"/>
    </row>
    <row r="18" spans="1:19" x14ac:dyDescent="0.3">
      <c r="A18" s="23" t="s">
        <v>59</v>
      </c>
      <c r="G18" s="33" t="s">
        <v>57</v>
      </c>
      <c r="H18" s="33" t="s">
        <v>76</v>
      </c>
    </row>
    <row r="19" spans="1:19" ht="52.5" thickBot="1" x14ac:dyDescent="0.35">
      <c r="C19" s="36" t="s">
        <v>56</v>
      </c>
      <c r="D19" s="37" t="s">
        <v>81</v>
      </c>
      <c r="E19" s="37" t="s">
        <v>58</v>
      </c>
      <c r="F19" s="37" t="s">
        <v>55</v>
      </c>
      <c r="G19" s="38" t="s">
        <v>26</v>
      </c>
      <c r="H19" s="38" t="s">
        <v>54</v>
      </c>
      <c r="I19" s="39"/>
    </row>
    <row r="20" spans="1:19" x14ac:dyDescent="0.3">
      <c r="A20" s="50" t="s">
        <v>53</v>
      </c>
      <c r="B20" s="51"/>
      <c r="C20" s="23">
        <f>(E7+F7)*B5</f>
        <v>256</v>
      </c>
      <c r="D20" s="26">
        <f>(C7*LOG10(G7)/LOG10(2))</f>
        <v>80</v>
      </c>
      <c r="E20" s="23">
        <f>G7*C7</f>
        <v>512</v>
      </c>
      <c r="F20" s="23">
        <f>(C7*D7)*H7*B5</f>
        <v>2048</v>
      </c>
      <c r="G20" s="25">
        <f>SUM(C20:F20)</f>
        <v>2896</v>
      </c>
      <c r="H20" s="25">
        <f>C20+F20</f>
        <v>2304</v>
      </c>
      <c r="I20" s="24"/>
    </row>
    <row r="21" spans="1:19" x14ac:dyDescent="0.3">
      <c r="A21" s="52" t="s">
        <v>52</v>
      </c>
      <c r="B21" s="53"/>
      <c r="C21" s="23">
        <f>(E8+F8)*B5</f>
        <v>128</v>
      </c>
      <c r="D21" s="26">
        <f>(C8*LOG10(G8)/LOG10(2))</f>
        <v>32</v>
      </c>
      <c r="E21" s="23">
        <f>G8*C8</f>
        <v>128</v>
      </c>
      <c r="F21" s="23">
        <f>(C8*D8)*H8*B5</f>
        <v>2048</v>
      </c>
      <c r="G21" s="25">
        <f>SUM(C21:F21)</f>
        <v>2336</v>
      </c>
      <c r="H21" s="25">
        <f>C21+F21</f>
        <v>2176</v>
      </c>
      <c r="I21" s="24"/>
    </row>
    <row r="22" spans="1:19" x14ac:dyDescent="0.3">
      <c r="A22" s="52" t="s">
        <v>51</v>
      </c>
      <c r="B22" s="53"/>
      <c r="C22" s="23">
        <f>(E9+F9)*B5</f>
        <v>64</v>
      </c>
      <c r="D22" s="26">
        <f>(C9*LOG10(G9)/LOG10(2))</f>
        <v>12</v>
      </c>
      <c r="E22" s="23">
        <f>G9*C9</f>
        <v>32</v>
      </c>
      <c r="F22" s="23">
        <f>(C9*D9)*H9*B5</f>
        <v>2048</v>
      </c>
      <c r="G22" s="25">
        <f>SUM(C22:F22)</f>
        <v>2156</v>
      </c>
      <c r="H22" s="25">
        <f>C22+F22</f>
        <v>2112</v>
      </c>
      <c r="I22" s="24"/>
    </row>
    <row r="25" spans="1:19" x14ac:dyDescent="0.3">
      <c r="A25" s="10" t="s">
        <v>85</v>
      </c>
      <c r="C25" s="25" t="s">
        <v>89</v>
      </c>
      <c r="E25" s="1" t="s">
        <v>90</v>
      </c>
      <c r="F25" s="33" t="s">
        <v>57</v>
      </c>
      <c r="G25" s="33" t="s">
        <v>76</v>
      </c>
    </row>
    <row r="26" spans="1:19" ht="52.5" thickBot="1" x14ac:dyDescent="0.35">
      <c r="A26" s="49" t="s">
        <v>88</v>
      </c>
      <c r="B26" s="49"/>
      <c r="C26" s="36" t="s">
        <v>56</v>
      </c>
      <c r="D26" s="37" t="s">
        <v>81</v>
      </c>
      <c r="E26" s="37" t="s">
        <v>55</v>
      </c>
      <c r="F26" s="38" t="s">
        <v>54</v>
      </c>
      <c r="G26" s="38" t="s">
        <v>26</v>
      </c>
      <c r="H26" s="39"/>
    </row>
    <row r="27" spans="1:19" x14ac:dyDescent="0.3">
      <c r="A27" s="50" t="s">
        <v>53</v>
      </c>
      <c r="B27" s="51"/>
      <c r="C27" s="23">
        <f>((E7+F7)*H7*B5)</f>
        <v>256</v>
      </c>
      <c r="D27" s="23">
        <f>(C7*LOG10(G7)/LOG10(2)*H7)</f>
        <v>80</v>
      </c>
      <c r="E27" s="23">
        <f>((C7*D7)*H7*B5)</f>
        <v>2048</v>
      </c>
      <c r="F27" s="25">
        <f>SUM(C27:E27)</f>
        <v>2384</v>
      </c>
      <c r="G27" s="25">
        <f>C27+E27</f>
        <v>2304</v>
      </c>
      <c r="H27" s="24"/>
    </row>
    <row r="28" spans="1:19" x14ac:dyDescent="0.3">
      <c r="A28" s="52" t="s">
        <v>52</v>
      </c>
      <c r="B28" s="53"/>
      <c r="C28" s="23">
        <f>((E8+F8)*H8*B5)</f>
        <v>512</v>
      </c>
      <c r="D28" s="23">
        <f>(C8*LOG10(G8)/LOG10(2)*H8)</f>
        <v>128</v>
      </c>
      <c r="E28" s="23">
        <f>((C8*D8)*H8*B5)</f>
        <v>2048</v>
      </c>
      <c r="F28" s="25">
        <f>SUM(C28:E28)</f>
        <v>2688</v>
      </c>
      <c r="G28" s="25">
        <f>C28+E28</f>
        <v>2560</v>
      </c>
      <c r="H28" s="24"/>
    </row>
    <row r="29" spans="1:19" x14ac:dyDescent="0.3">
      <c r="A29" s="52" t="s">
        <v>51</v>
      </c>
      <c r="B29" s="53"/>
      <c r="C29" s="23">
        <f>((E9+F9)*H9*B5)</f>
        <v>1024</v>
      </c>
      <c r="D29" s="23">
        <f>(C9*LOG10(G9)/LOG10(2)*H9)</f>
        <v>192</v>
      </c>
      <c r="E29" s="23">
        <f>((C9*D9)*H9*B5)</f>
        <v>2048</v>
      </c>
      <c r="F29" s="25">
        <f>SUM(C29:E29)</f>
        <v>3264</v>
      </c>
      <c r="G29" s="25">
        <f>C29+E29</f>
        <v>3072</v>
      </c>
      <c r="H29" s="24"/>
    </row>
  </sheetData>
  <mergeCells count="13">
    <mergeCell ref="A16:B16"/>
    <mergeCell ref="A7:B7"/>
    <mergeCell ref="A8:B8"/>
    <mergeCell ref="A9:B9"/>
    <mergeCell ref="A14:B14"/>
    <mergeCell ref="A15:B15"/>
    <mergeCell ref="A27:B27"/>
    <mergeCell ref="A28:B28"/>
    <mergeCell ref="A29:B29"/>
    <mergeCell ref="A20:B20"/>
    <mergeCell ref="A21:B21"/>
    <mergeCell ref="A22:B22"/>
    <mergeCell ref="A26:B2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ALC vs. DCP_MCP</vt:lpstr>
      <vt:lpstr>PSIP vs. DC intra pred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2013-04-23T05:32:58Z</dcterms:modified>
</cp:coreProperties>
</file>