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5600" windowHeight="7935" activeTab="1"/>
  </bookViews>
  <sheets>
    <sheet name="SNR_uses_pointer" sheetId="2" r:id="rId1"/>
    <sheet name="SNR_uses_1t_filter" sheetId="3" r:id="rId2"/>
  </sheets>
  <calcPr calcId="145621"/>
</workbook>
</file>

<file path=xl/calcChain.xml><?xml version="1.0" encoding="utf-8"?>
<calcChain xmlns="http://schemas.openxmlformats.org/spreadsheetml/2006/main">
  <c r="L30" i="3" l="1"/>
  <c r="N24" i="3"/>
  <c r="L30" i="2"/>
  <c r="G30" i="2"/>
  <c r="N8" i="3" l="1"/>
  <c r="N8" i="2"/>
  <c r="O6" i="3" l="1"/>
  <c r="L16" i="3"/>
  <c r="L14" i="3"/>
  <c r="G16" i="3"/>
  <c r="N7" i="3"/>
  <c r="N6" i="3"/>
  <c r="L6" i="3"/>
  <c r="L10" i="3" s="1"/>
  <c r="M10" i="3" s="1"/>
  <c r="M6" i="3"/>
  <c r="L7" i="3"/>
  <c r="N9" i="3"/>
  <c r="O9" i="3" s="1"/>
  <c r="N10" i="3"/>
  <c r="O10" i="3" s="1"/>
  <c r="O10" i="2"/>
  <c r="O9" i="2"/>
  <c r="O8" i="2"/>
  <c r="L7" i="2"/>
  <c r="M6" i="2"/>
  <c r="L6" i="2"/>
  <c r="G8" i="2"/>
  <c r="G10" i="2"/>
  <c r="B10" i="2"/>
  <c r="B9" i="2"/>
  <c r="B8" i="2"/>
  <c r="G12" i="2"/>
  <c r="H6" i="2"/>
  <c r="D7" i="2"/>
  <c r="D6" i="2"/>
  <c r="B16" i="2"/>
  <c r="B7" i="2"/>
  <c r="C6" i="2"/>
  <c r="B6" i="2"/>
  <c r="B12" i="2"/>
  <c r="L9" i="2"/>
  <c r="L12" i="2"/>
  <c r="L8" i="2" s="1"/>
  <c r="L8" i="3" l="1"/>
  <c r="M8" i="3" s="1"/>
  <c r="O8" i="3"/>
  <c r="L9" i="3"/>
  <c r="M9" i="3" s="1"/>
  <c r="O22" i="2"/>
  <c r="D8" i="3"/>
  <c r="B32" i="3"/>
  <c r="G30" i="3"/>
  <c r="J22" i="3" s="1"/>
  <c r="B30" i="3"/>
  <c r="E22" i="3" s="1"/>
  <c r="L28" i="3"/>
  <c r="G28" i="3"/>
  <c r="B28" i="3"/>
  <c r="N23" i="3"/>
  <c r="D23" i="3"/>
  <c r="G20" i="3"/>
  <c r="L20" i="3" s="1"/>
  <c r="C20" i="3"/>
  <c r="H20" i="3" s="1"/>
  <c r="M20" i="3" s="1"/>
  <c r="B20" i="3"/>
  <c r="B16" i="3"/>
  <c r="G14" i="3"/>
  <c r="B14" i="3"/>
  <c r="L12" i="3"/>
  <c r="G12" i="3"/>
  <c r="H6" i="3" s="1"/>
  <c r="B12" i="3"/>
  <c r="I7" i="3"/>
  <c r="B7" i="3"/>
  <c r="B9" i="3" s="1"/>
  <c r="J6" i="3"/>
  <c r="G6" i="3"/>
  <c r="G10" i="3" s="1"/>
  <c r="H10" i="3" s="1"/>
  <c r="E6" i="3"/>
  <c r="B6" i="3"/>
  <c r="B10" i="3" s="1"/>
  <c r="C10" i="3" s="1"/>
  <c r="H4" i="3"/>
  <c r="M4" i="3" s="1"/>
  <c r="G4" i="3"/>
  <c r="L4" i="3" s="1"/>
  <c r="N23" i="2"/>
  <c r="N24" i="2"/>
  <c r="O24" i="2" s="1"/>
  <c r="L28" i="2"/>
  <c r="J22" i="2"/>
  <c r="E22" i="2"/>
  <c r="B30" i="2"/>
  <c r="I24" i="2"/>
  <c r="B32" i="2"/>
  <c r="G28" i="2"/>
  <c r="B28" i="2"/>
  <c r="N26" i="2"/>
  <c r="O26" i="2" s="1"/>
  <c r="I26" i="2"/>
  <c r="J26" i="2" s="1"/>
  <c r="D26" i="2"/>
  <c r="E26" i="2" s="1"/>
  <c r="N25" i="2"/>
  <c r="O25" i="2" s="1"/>
  <c r="D25" i="2"/>
  <c r="I23" i="2"/>
  <c r="I25" i="2" s="1"/>
  <c r="J25" i="2" s="1"/>
  <c r="D23" i="2"/>
  <c r="N22" i="2"/>
  <c r="I22" i="2"/>
  <c r="D22" i="2"/>
  <c r="N9" i="2"/>
  <c r="N10" i="2"/>
  <c r="L10" i="2"/>
  <c r="G9" i="2"/>
  <c r="N7" i="2"/>
  <c r="N6" i="2"/>
  <c r="O6" i="2"/>
  <c r="J6" i="2"/>
  <c r="H9" i="2"/>
  <c r="G7" i="2"/>
  <c r="H10" i="2"/>
  <c r="I7" i="2"/>
  <c r="I9" i="2" s="1"/>
  <c r="I6" i="2"/>
  <c r="I10" i="2" s="1"/>
  <c r="J10" i="2" s="1"/>
  <c r="G6" i="2"/>
  <c r="D10" i="2"/>
  <c r="D9" i="2"/>
  <c r="D8" i="2"/>
  <c r="E6" i="2"/>
  <c r="B14" i="2"/>
  <c r="C9" i="3" l="1"/>
  <c r="B8" i="3"/>
  <c r="C8" i="3" s="1"/>
  <c r="E25" i="2"/>
  <c r="J24" i="2"/>
  <c r="C6" i="3"/>
  <c r="D7" i="3"/>
  <c r="D22" i="3"/>
  <c r="D26" i="3" s="1"/>
  <c r="E26" i="3" s="1"/>
  <c r="I22" i="3"/>
  <c r="I26" i="3" s="1"/>
  <c r="J26" i="3" s="1"/>
  <c r="N22" i="3"/>
  <c r="N26" i="3" s="1"/>
  <c r="O26" i="3" s="1"/>
  <c r="D6" i="3"/>
  <c r="D10" i="3" s="1"/>
  <c r="E10" i="3" s="1"/>
  <c r="I6" i="3"/>
  <c r="I10" i="3" s="1"/>
  <c r="J10" i="3" s="1"/>
  <c r="G7" i="3"/>
  <c r="O22" i="3"/>
  <c r="I23" i="3"/>
  <c r="D24" i="3"/>
  <c r="E24" i="3" s="1"/>
  <c r="D24" i="2"/>
  <c r="E24" i="2" s="1"/>
  <c r="H8" i="2"/>
  <c r="J9" i="2"/>
  <c r="I8" i="2"/>
  <c r="J8" i="2" s="1"/>
  <c r="G16" i="2"/>
  <c r="N25" i="3" l="1"/>
  <c r="O25" i="3" s="1"/>
  <c r="D9" i="3"/>
  <c r="E9" i="3" s="1"/>
  <c r="E8" i="3"/>
  <c r="D25" i="3"/>
  <c r="E25" i="3" s="1"/>
  <c r="I25" i="3"/>
  <c r="J25" i="3" s="1"/>
  <c r="I24" i="3"/>
  <c r="J24" i="3" s="1"/>
  <c r="I8" i="3"/>
  <c r="J8" i="3" s="1"/>
  <c r="I9" i="3"/>
  <c r="J9" i="3" s="1"/>
  <c r="O24" i="3"/>
  <c r="G9" i="3"/>
  <c r="H9" i="3" s="1"/>
  <c r="G8" i="3"/>
  <c r="H8" i="3" s="1"/>
  <c r="C20" i="2"/>
  <c r="H20" i="2" s="1"/>
  <c r="M20" i="2" s="1"/>
  <c r="B20" i="2"/>
  <c r="G20" i="2" s="1"/>
  <c r="L20" i="2" s="1"/>
  <c r="G14" i="2"/>
  <c r="H4" i="2"/>
  <c r="M4" i="2" s="1"/>
  <c r="G4" i="2"/>
  <c r="L4" i="2" s="1"/>
  <c r="C10" i="2" l="1"/>
  <c r="E10" i="2"/>
  <c r="M10" i="2"/>
  <c r="C8" i="2" l="1"/>
  <c r="C9" i="2"/>
  <c r="M8" i="2"/>
  <c r="M9" i="2"/>
  <c r="E8" i="2"/>
  <c r="E9" i="2"/>
</calcChain>
</file>

<file path=xl/sharedStrings.xml><?xml version="1.0" encoding="utf-8"?>
<sst xmlns="http://schemas.openxmlformats.org/spreadsheetml/2006/main" count="156" uniqueCount="32">
  <si>
    <t>Spatial Scalability</t>
  </si>
  <si>
    <t>SNR</t>
  </si>
  <si>
    <t>EL</t>
  </si>
  <si>
    <t>BL</t>
  </si>
  <si>
    <t>bi-pred</t>
  </si>
  <si>
    <t>ILPred</t>
  </si>
  <si>
    <t>NA</t>
  </si>
  <si>
    <t>8t Luma 4t Choma 8x8 interpolation</t>
  </si>
  <si>
    <t>2 layers SHVC</t>
  </si>
  <si>
    <t>2 layers HEVC</t>
  </si>
  <si>
    <t>1 layer HEVC</t>
  </si>
  <si>
    <t>TextureRL</t>
  </si>
  <si>
    <t>RefIdxPU</t>
  </si>
  <si>
    <t>1t Luma 1t Choma 2x(4x8) interpolation</t>
  </si>
  <si>
    <t>8t Luma 4t Choma 2x(4x8) interpolation</t>
  </si>
  <si>
    <t>SHM1.0</t>
  </si>
  <si>
    <t>5t Luma 1t Choma 8x8 interpolation</t>
  </si>
  <si>
    <t>5t Luma 1t Choma 2x(4x8) interpolation</t>
  </si>
  <si>
    <t>1t Luma 1t Choma 8x8 part of Picture interpolation</t>
  </si>
  <si>
    <t xml:space="preserve">8t Luma 4t Choma 8x8 part of Picture interpolation </t>
  </si>
  <si>
    <t>&lt;-no read/write, just pointer</t>
  </si>
  <si>
    <t>MV mapping per 8x8</t>
  </si>
  <si>
    <t>Picture is processed block by block of this size</t>
  </si>
  <si>
    <t>Writing 8x8 block</t>
  </si>
  <si>
    <t>1t Luma 1t Choma 8x8 interpolation=reading w/o ext</t>
  </si>
  <si>
    <t>5t Luma 1t Choma 8x8 part of Picture interpolation</t>
  </si>
  <si>
    <t>reading w/o ext</t>
  </si>
  <si>
    <t>writing w/o ext</t>
  </si>
  <si>
    <t>JCTVC-M0087</t>
  </si>
  <si>
    <t>Picture Based Inter-Layer Processing</t>
  </si>
  <si>
    <t>Picture Based Inter-Layer Processing --&gt; an option</t>
  </si>
  <si>
    <t>Picture Based Inter-Layer Processing--&gt; an opition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</si>
</sst>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b/>
      <sz val="11"/>
      <color rgb="FF7030A0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b/>
      <sz val="11"/>
      <color rgb="FF00B05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/>
    <xf numFmtId="0" fontId="2" fillId="0" borderId="0" xfId="0" applyFont="1"/>
    <xf numFmtId="0" fontId="3" fillId="0" borderId="0" xfId="0" applyFont="1"/>
    <xf numFmtId="0" fontId="0" fillId="2" borderId="0" xfId="0" applyFill="1"/>
    <xf numFmtId="0" fontId="1" fillId="0" borderId="0" xfId="0" applyFont="1"/>
    <xf numFmtId="0" fontId="0" fillId="3" borderId="0" xfId="0" applyFill="1"/>
    <xf numFmtId="9" fontId="4" fillId="0" borderId="0" xfId="0" applyNumberFormat="1" applyFont="1"/>
    <xf numFmtId="1" fontId="2" fillId="0" borderId="0" xfId="0" applyNumberFormat="1" applyFont="1"/>
    <xf numFmtId="0" fontId="5" fillId="0" borderId="0" xfId="0" applyFont="1"/>
    <xf numFmtId="9" fontId="6" fillId="0" borderId="0" xfId="0" applyNumberFormat="1" applyFont="1"/>
    <xf numFmtId="9" fontId="7" fillId="0" borderId="0" xfId="0" applyNumberFormat="1" applyFont="1"/>
    <xf numFmtId="1" fontId="5" fillId="0" borderId="0" xfId="0" applyNumberFormat="1" applyFont="1"/>
    <xf numFmtId="0" fontId="0" fillId="4" borderId="0" xfId="0" applyFill="1"/>
    <xf numFmtId="1" fontId="0" fillId="4" borderId="0" xfId="0" applyNumberFormat="1" applyFill="1"/>
    <xf numFmtId="0" fontId="8" fillId="3" borderId="0" xfId="0" applyFont="1" applyFill="1"/>
    <xf numFmtId="0" fontId="8" fillId="3" borderId="1" xfId="0" applyFont="1" applyFill="1" applyBorder="1"/>
    <xf numFmtId="0" fontId="0" fillId="0" borderId="0" xfId="0" applyBorder="1"/>
    <xf numFmtId="0" fontId="0" fillId="2" borderId="0" xfId="0" applyFill="1" applyBorder="1"/>
    <xf numFmtId="0" fontId="1" fillId="0" borderId="0" xfId="0" applyFont="1" applyBorder="1"/>
    <xf numFmtId="0" fontId="0" fillId="0" borderId="0" xfId="0" applyBorder="1" applyAlignment="1">
      <alignment horizontal="center"/>
    </xf>
    <xf numFmtId="1" fontId="0" fillId="0" borderId="0" xfId="0" applyNumberFormat="1" applyBorder="1"/>
    <xf numFmtId="9" fontId="7" fillId="0" borderId="0" xfId="0" applyNumberFormat="1" applyFont="1" applyBorder="1"/>
    <xf numFmtId="9" fontId="4" fillId="0" borderId="0" xfId="0" applyNumberFormat="1" applyFont="1" applyBorder="1"/>
    <xf numFmtId="1" fontId="2" fillId="0" borderId="0" xfId="0" applyNumberFormat="1" applyFont="1" applyBorder="1"/>
    <xf numFmtId="0" fontId="2" fillId="0" borderId="0" xfId="0" applyFont="1" applyBorder="1"/>
    <xf numFmtId="0" fontId="8" fillId="3" borderId="2" xfId="0" applyFont="1" applyFill="1" applyBorder="1"/>
    <xf numFmtId="0" fontId="8" fillId="3" borderId="3" xfId="0" applyFont="1" applyFill="1" applyBorder="1"/>
    <xf numFmtId="0" fontId="8" fillId="3" borderId="4" xfId="0" applyFont="1" applyFill="1" applyBorder="1"/>
    <xf numFmtId="0" fontId="3" fillId="0" borderId="5" xfId="0" applyFont="1" applyBorder="1"/>
    <xf numFmtId="0" fontId="0" fillId="0" borderId="6" xfId="0" applyBorder="1"/>
    <xf numFmtId="0" fontId="0" fillId="0" borderId="5" xfId="0" applyBorder="1"/>
    <xf numFmtId="0" fontId="1" fillId="0" borderId="5" xfId="0" applyFont="1" applyBorder="1"/>
    <xf numFmtId="0" fontId="1" fillId="0" borderId="6" xfId="0" applyFont="1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" fontId="0" fillId="0" borderId="5" xfId="0" applyNumberFormat="1" applyBorder="1"/>
    <xf numFmtId="9" fontId="7" fillId="0" borderId="6" xfId="0" applyNumberFormat="1" applyFont="1" applyBorder="1"/>
    <xf numFmtId="1" fontId="2" fillId="0" borderId="5" xfId="0" applyNumberFormat="1" applyFont="1" applyBorder="1"/>
    <xf numFmtId="9" fontId="4" fillId="0" borderId="6" xfId="0" applyNumberFormat="1" applyFont="1" applyBorder="1"/>
    <xf numFmtId="1" fontId="5" fillId="0" borderId="7" xfId="0" applyNumberFormat="1" applyFont="1" applyBorder="1"/>
    <xf numFmtId="9" fontId="6" fillId="0" borderId="8" xfId="0" applyNumberFormat="1" applyFont="1" applyBorder="1"/>
    <xf numFmtId="1" fontId="5" fillId="0" borderId="8" xfId="0" applyNumberFormat="1" applyFont="1" applyBorder="1"/>
    <xf numFmtId="9" fontId="6" fillId="0" borderId="9" xfId="0" applyNumberFormat="1" applyFont="1" applyBorder="1"/>
    <xf numFmtId="0" fontId="0" fillId="2" borderId="5" xfId="0" applyFill="1" applyBorder="1"/>
    <xf numFmtId="0" fontId="5" fillId="0" borderId="10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workbookViewId="0">
      <selection activeCell="L17" sqref="L17"/>
    </sheetView>
  </sheetViews>
  <sheetFormatPr defaultRowHeight="15" x14ac:dyDescent="0.25"/>
  <cols>
    <col min="1" max="1" width="13.5703125" customWidth="1"/>
    <col min="6" max="6" width="3.5703125" customWidth="1"/>
    <col min="11" max="11" width="3.5703125" customWidth="1"/>
  </cols>
  <sheetData>
    <row r="1" spans="1:17" ht="15.75" thickTop="1" x14ac:dyDescent="0.25">
      <c r="A1" s="7" t="s">
        <v>15</v>
      </c>
      <c r="B1" s="27" t="s">
        <v>11</v>
      </c>
      <c r="C1" s="28"/>
      <c r="D1" s="28"/>
      <c r="E1" s="29"/>
      <c r="F1" s="17"/>
      <c r="G1" s="27" t="s">
        <v>12</v>
      </c>
      <c r="H1" s="28"/>
      <c r="I1" s="28"/>
      <c r="J1" s="29"/>
      <c r="K1" s="16"/>
      <c r="L1" s="16" t="s">
        <v>30</v>
      </c>
      <c r="M1" s="16"/>
      <c r="N1" s="7"/>
      <c r="O1" s="7"/>
      <c r="P1" s="7"/>
    </row>
    <row r="2" spans="1:17" x14ac:dyDescent="0.25">
      <c r="B2" s="30"/>
      <c r="C2" s="18"/>
      <c r="D2" s="18"/>
      <c r="E2" s="31"/>
      <c r="F2" s="18"/>
      <c r="G2" s="30"/>
      <c r="H2" s="18"/>
      <c r="I2" s="18"/>
      <c r="J2" s="31"/>
      <c r="L2" s="4"/>
      <c r="M2" s="5">
        <v>32</v>
      </c>
      <c r="N2" t="s">
        <v>22</v>
      </c>
    </row>
    <row r="3" spans="1:17" x14ac:dyDescent="0.25">
      <c r="B3" s="32" t="s">
        <v>0</v>
      </c>
      <c r="C3" s="18"/>
      <c r="D3" s="18"/>
      <c r="E3" s="31" t="s">
        <v>1</v>
      </c>
      <c r="F3" s="18"/>
      <c r="G3" s="32" t="s">
        <v>0</v>
      </c>
      <c r="H3" s="18"/>
      <c r="I3" s="18"/>
      <c r="J3" s="31" t="s">
        <v>1</v>
      </c>
      <c r="L3" t="s">
        <v>0</v>
      </c>
      <c r="O3" t="s">
        <v>1</v>
      </c>
    </row>
    <row r="4" spans="1:17" x14ac:dyDescent="0.25">
      <c r="B4" s="45">
        <v>3</v>
      </c>
      <c r="C4" s="19">
        <v>2</v>
      </c>
      <c r="D4" s="18"/>
      <c r="E4" s="31"/>
      <c r="F4" s="18"/>
      <c r="G4" s="33">
        <f>B4</f>
        <v>3</v>
      </c>
      <c r="H4" s="20">
        <f>C4</f>
        <v>2</v>
      </c>
      <c r="I4" s="20"/>
      <c r="J4" s="34"/>
      <c r="K4" s="6"/>
      <c r="L4" s="6">
        <f>G4</f>
        <v>3</v>
      </c>
      <c r="M4" s="6">
        <f>H4</f>
        <v>2</v>
      </c>
      <c r="N4" s="6"/>
    </row>
    <row r="5" spans="1:17" x14ac:dyDescent="0.25">
      <c r="B5" s="35" t="s">
        <v>4</v>
      </c>
      <c r="C5" s="21" t="s">
        <v>5</v>
      </c>
      <c r="D5" s="21" t="s">
        <v>4</v>
      </c>
      <c r="E5" s="36" t="s">
        <v>5</v>
      </c>
      <c r="F5" s="18"/>
      <c r="G5" s="35" t="s">
        <v>4</v>
      </c>
      <c r="H5" s="21" t="s">
        <v>5</v>
      </c>
      <c r="I5" s="21" t="s">
        <v>4</v>
      </c>
      <c r="J5" s="36" t="s">
        <v>5</v>
      </c>
      <c r="L5" s="1" t="s">
        <v>4</v>
      </c>
      <c r="M5" s="1" t="s">
        <v>5</v>
      </c>
      <c r="N5" s="1" t="s">
        <v>4</v>
      </c>
      <c r="O5" s="1" t="s">
        <v>5</v>
      </c>
    </row>
    <row r="6" spans="1:17" x14ac:dyDescent="0.25">
      <c r="A6" t="s">
        <v>2</v>
      </c>
      <c r="B6" s="37">
        <f>2*$B$12</f>
        <v>604</v>
      </c>
      <c r="C6" s="22">
        <f>$B$12*$C$4*$C$4/$B$4/$B$4</f>
        <v>134.22222222222223</v>
      </c>
      <c r="D6" s="22">
        <f>2*$B$12</f>
        <v>604</v>
      </c>
      <c r="E6" s="31">
        <f>$B$14</f>
        <v>96</v>
      </c>
      <c r="F6" s="18"/>
      <c r="G6" s="37">
        <f>2*$B$12</f>
        <v>604</v>
      </c>
      <c r="H6" s="22">
        <f>$G$12*$C$4*$C$4/$B$4/$B$4</f>
        <v>190.2222222222222</v>
      </c>
      <c r="I6" s="22">
        <f>2*$B$12</f>
        <v>604</v>
      </c>
      <c r="J6" s="31">
        <f>$G$14</f>
        <v>96</v>
      </c>
      <c r="L6">
        <f>2*$B$12</f>
        <v>604</v>
      </c>
      <c r="M6" s="2">
        <f>$B$14</f>
        <v>96</v>
      </c>
      <c r="N6">
        <f>2*$B$12</f>
        <v>604</v>
      </c>
      <c r="O6">
        <f>$B$16</f>
        <v>96</v>
      </c>
    </row>
    <row r="7" spans="1:17" x14ac:dyDescent="0.25">
      <c r="A7" t="s">
        <v>3</v>
      </c>
      <c r="B7" s="37">
        <f>2*$B12*$C$4*$C$4/$B$4/$B$4</f>
        <v>268.44444444444446</v>
      </c>
      <c r="C7" s="18" t="s">
        <v>6</v>
      </c>
      <c r="D7" s="18">
        <f>2*$B$12</f>
        <v>604</v>
      </c>
      <c r="E7" s="31" t="s">
        <v>6</v>
      </c>
      <c r="F7" s="18"/>
      <c r="G7" s="37">
        <f>2*$B12*$C$4*$C$4/$B$4/$B$4</f>
        <v>268.44444444444446</v>
      </c>
      <c r="H7" s="18" t="s">
        <v>6</v>
      </c>
      <c r="I7" s="18">
        <f>2*$B$12</f>
        <v>604</v>
      </c>
      <c r="J7" s="31" t="s">
        <v>6</v>
      </c>
      <c r="L7" s="2">
        <f>2*$B12*$C$4*$C$4/$B$4/$B$4</f>
        <v>268.44444444444446</v>
      </c>
      <c r="M7" t="s">
        <v>6</v>
      </c>
      <c r="N7">
        <f>2*$B$12</f>
        <v>604</v>
      </c>
      <c r="O7" t="s">
        <v>6</v>
      </c>
    </row>
    <row r="8" spans="1:17" x14ac:dyDescent="0.25">
      <c r="A8" t="s">
        <v>8</v>
      </c>
      <c r="B8" s="37">
        <f>B7+MAX(B6+$G$16,C6)+$B$16+$B$16*$C$4*$C$4/$B$4/$B$4</f>
        <v>1013.6111111111111</v>
      </c>
      <c r="C8" s="23">
        <f>B8/B10</f>
        <v>1.448015873015873</v>
      </c>
      <c r="D8" s="22">
        <f>D7+MAX(D6+$G$16,E6)+$B$16+$B$16</f>
        <v>1402.5</v>
      </c>
      <c r="E8" s="38">
        <f>D8/D10</f>
        <v>2.0035714285714286</v>
      </c>
      <c r="F8" s="18"/>
      <c r="G8" s="37">
        <f>G7+MAX(G6+$G$16,H6)+$B$16+$B$16*$C$4*$C$4/$B$4/$B$4</f>
        <v>1013.6111111111111</v>
      </c>
      <c r="H8" s="23">
        <f>G8/G10</f>
        <v>1.448015873015873</v>
      </c>
      <c r="I8" s="22">
        <f>I7+MAX(I6+$G$16,J6)+$B$16+$B$16</f>
        <v>1402.5</v>
      </c>
      <c r="J8" s="38">
        <f>I8/I10</f>
        <v>2.0035714285714286</v>
      </c>
      <c r="L8" s="2">
        <f>L7+MAX(L6,M6)+$L$12/$B$4/$B$4*$C$4*$C$4+$B$16+$G$16+$B$16+$B$16*$C$4*$C$4/$B$4/$B$4</f>
        <v>1161.1666666666667</v>
      </c>
      <c r="M8" s="12">
        <f>L8/L10</f>
        <v>1.658809523809524</v>
      </c>
      <c r="N8" s="2">
        <f>N7+MAX(N6+$G$16,O6)+$L$14+$L$16+$B$16+$B$16</f>
        <v>1402.5</v>
      </c>
      <c r="O8" s="12">
        <f>N8/N10</f>
        <v>2.0035714285714286</v>
      </c>
      <c r="Q8" s="2"/>
    </row>
    <row r="9" spans="1:17" x14ac:dyDescent="0.25">
      <c r="A9" s="3" t="s">
        <v>9</v>
      </c>
      <c r="B9" s="39">
        <f>B7+B6+$B$16+$B$16*$C$4*$C$4/$B$4/$B$4</f>
        <v>1011.1111111111111</v>
      </c>
      <c r="C9" s="24">
        <f>B9/B10</f>
        <v>1.4444444444444444</v>
      </c>
      <c r="D9" s="25">
        <f>D7+D6+$B$16+$B$16</f>
        <v>1400</v>
      </c>
      <c r="E9" s="40">
        <f>D9/D10</f>
        <v>2</v>
      </c>
      <c r="F9" s="26"/>
      <c r="G9" s="39">
        <f>G7+G6+$B$16+$B$16*$C$4*$C$4/$B$4/$B$4</f>
        <v>1011.1111111111111</v>
      </c>
      <c r="H9" s="24">
        <f>G9/G10</f>
        <v>1.4444444444444444</v>
      </c>
      <c r="I9" s="25">
        <f>I7+I6+$B$16+$B$16</f>
        <v>1400</v>
      </c>
      <c r="J9" s="40">
        <f>I9/I10</f>
        <v>2</v>
      </c>
      <c r="K9" s="3"/>
      <c r="L9" s="9">
        <f>L7+L6+$B$16+$B$16*$C$4*$C$4/$B$4/$B$4</f>
        <v>1011.1111111111111</v>
      </c>
      <c r="M9" s="8">
        <f>L9/L10</f>
        <v>1.4444444444444444</v>
      </c>
      <c r="N9" s="9">
        <f>N7+N6+$B$16+$B$16</f>
        <v>1400</v>
      </c>
      <c r="O9" s="8">
        <f>N9/N10</f>
        <v>2</v>
      </c>
    </row>
    <row r="10" spans="1:17" ht="15.75" thickBot="1" x14ac:dyDescent="0.3">
      <c r="A10" s="10" t="s">
        <v>10</v>
      </c>
      <c r="B10" s="41">
        <f>B6+$B$16</f>
        <v>700</v>
      </c>
      <c r="C10" s="42">
        <f>B10/B10</f>
        <v>1</v>
      </c>
      <c r="D10" s="43">
        <f>D6+$B$16</f>
        <v>700</v>
      </c>
      <c r="E10" s="44">
        <f>D10/D10</f>
        <v>1</v>
      </c>
      <c r="F10" s="46"/>
      <c r="G10" s="41">
        <f>G6+$B$16</f>
        <v>700</v>
      </c>
      <c r="H10" s="42">
        <f>G10/G10</f>
        <v>1</v>
      </c>
      <c r="I10" s="43">
        <f>I6+$B$16</f>
        <v>700</v>
      </c>
      <c r="J10" s="44">
        <f>I10/I10</f>
        <v>1</v>
      </c>
      <c r="K10" s="10"/>
      <c r="L10" s="13">
        <f>L6+$B$16</f>
        <v>700</v>
      </c>
      <c r="M10" s="11">
        <f>L10/L10</f>
        <v>1</v>
      </c>
      <c r="N10" s="13">
        <f>N6+$B$16</f>
        <v>700</v>
      </c>
      <c r="O10" s="11">
        <f>N10/N10</f>
        <v>1</v>
      </c>
    </row>
    <row r="11" spans="1:17" ht="15.75" thickTop="1" x14ac:dyDescent="0.25">
      <c r="A11" t="s">
        <v>7</v>
      </c>
      <c r="G11" t="s">
        <v>14</v>
      </c>
      <c r="L11" t="s">
        <v>19</v>
      </c>
    </row>
    <row r="12" spans="1:17" x14ac:dyDescent="0.25">
      <c r="B12" s="14">
        <f>(8+7)*(8+7)+(8+3)*(4+3)</f>
        <v>302</v>
      </c>
      <c r="G12" s="14">
        <f>2*((4+7)*(8+7)+(4+3)*(4+3))</f>
        <v>428</v>
      </c>
      <c r="L12" s="14">
        <f>(($M$2+7)*($M$2)+($M$2)*($M$2/2+3))*8*8/$M$2/$M$2</f>
        <v>116</v>
      </c>
    </row>
    <row r="13" spans="1:17" x14ac:dyDescent="0.25">
      <c r="A13" t="s">
        <v>24</v>
      </c>
      <c r="G13" t="s">
        <v>13</v>
      </c>
      <c r="L13" t="s">
        <v>26</v>
      </c>
    </row>
    <row r="14" spans="1:17" x14ac:dyDescent="0.25">
      <c r="B14" s="14">
        <f>(8+0)*(8+0)+(8+0)*(4+0)</f>
        <v>96</v>
      </c>
      <c r="G14" s="14">
        <f>2*((4+0)*(8+0)+(4+0)*(4+0))</f>
        <v>96</v>
      </c>
      <c r="L14" s="14">
        <v>0</v>
      </c>
      <c r="M14" t="s">
        <v>20</v>
      </c>
    </row>
    <row r="15" spans="1:17" x14ac:dyDescent="0.25">
      <c r="A15" t="s">
        <v>23</v>
      </c>
      <c r="G15" t="s">
        <v>21</v>
      </c>
      <c r="L15" t="s">
        <v>27</v>
      </c>
    </row>
    <row r="16" spans="1:17" ht="15.75" thickBot="1" x14ac:dyDescent="0.3">
      <c r="B16" s="14">
        <f>8*8+8*4</f>
        <v>96</v>
      </c>
      <c r="G16" s="15">
        <f>10/4</f>
        <v>2.5</v>
      </c>
      <c r="L16" s="14">
        <v>0</v>
      </c>
      <c r="M16" t="s">
        <v>20</v>
      </c>
    </row>
    <row r="17" spans="1:16" ht="15.75" thickTop="1" x14ac:dyDescent="0.25">
      <c r="A17" s="7" t="s">
        <v>28</v>
      </c>
      <c r="B17" s="27" t="s">
        <v>11</v>
      </c>
      <c r="C17" s="28"/>
      <c r="D17" s="28"/>
      <c r="E17" s="29"/>
      <c r="F17" s="16"/>
      <c r="G17" s="27" t="s">
        <v>12</v>
      </c>
      <c r="H17" s="28"/>
      <c r="I17" s="28"/>
      <c r="J17" s="29"/>
      <c r="K17" s="16"/>
      <c r="L17" s="16" t="s">
        <v>31</v>
      </c>
      <c r="M17" s="16"/>
      <c r="N17" s="7"/>
      <c r="O17" s="7"/>
      <c r="P17" s="7"/>
    </row>
    <row r="18" spans="1:16" x14ac:dyDescent="0.25">
      <c r="B18" s="30"/>
      <c r="C18" s="18"/>
      <c r="D18" s="18"/>
      <c r="E18" s="31"/>
      <c r="G18" s="30"/>
      <c r="H18" s="18"/>
      <c r="I18" s="18"/>
      <c r="J18" s="31"/>
      <c r="L18" s="4"/>
    </row>
    <row r="19" spans="1:16" x14ac:dyDescent="0.25">
      <c r="B19" s="32" t="s">
        <v>0</v>
      </c>
      <c r="C19" s="18"/>
      <c r="D19" s="18"/>
      <c r="E19" s="31" t="s">
        <v>1</v>
      </c>
      <c r="G19" s="32" t="s">
        <v>0</v>
      </c>
      <c r="H19" s="18"/>
      <c r="I19" s="18"/>
      <c r="J19" s="31" t="s">
        <v>1</v>
      </c>
      <c r="L19" t="s">
        <v>0</v>
      </c>
      <c r="O19" t="s">
        <v>1</v>
      </c>
    </row>
    <row r="20" spans="1:16" x14ac:dyDescent="0.25">
      <c r="B20" s="45">
        <f>B4</f>
        <v>3</v>
      </c>
      <c r="C20" s="19">
        <f>C4</f>
        <v>2</v>
      </c>
      <c r="D20" s="18"/>
      <c r="E20" s="31"/>
      <c r="G20" s="33">
        <f>B20</f>
        <v>3</v>
      </c>
      <c r="H20" s="20">
        <f>C20</f>
        <v>2</v>
      </c>
      <c r="I20" s="20"/>
      <c r="J20" s="34"/>
      <c r="K20" s="6"/>
      <c r="L20" s="6">
        <f>G20</f>
        <v>3</v>
      </c>
      <c r="M20" s="6">
        <f>H20</f>
        <v>2</v>
      </c>
      <c r="N20" s="6"/>
    </row>
    <row r="21" spans="1:16" x14ac:dyDescent="0.25">
      <c r="B21" s="35" t="s">
        <v>4</v>
      </c>
      <c r="C21" s="21" t="s">
        <v>5</v>
      </c>
      <c r="D21" s="21" t="s">
        <v>4</v>
      </c>
      <c r="E21" s="36" t="s">
        <v>5</v>
      </c>
      <c r="G21" s="35" t="s">
        <v>4</v>
      </c>
      <c r="H21" s="21" t="s">
        <v>5</v>
      </c>
      <c r="I21" s="21" t="s">
        <v>4</v>
      </c>
      <c r="J21" s="36" t="s">
        <v>5</v>
      </c>
      <c r="L21" s="1" t="s">
        <v>4</v>
      </c>
      <c r="M21" s="1" t="s">
        <v>5</v>
      </c>
      <c r="N21" s="1" t="s">
        <v>4</v>
      </c>
      <c r="O21" s="1" t="s">
        <v>5</v>
      </c>
    </row>
    <row r="22" spans="1:16" x14ac:dyDescent="0.25">
      <c r="A22" t="s">
        <v>2</v>
      </c>
      <c r="B22" s="37"/>
      <c r="C22" s="22"/>
      <c r="D22" s="22">
        <f>2*$B$12</f>
        <v>604</v>
      </c>
      <c r="E22" s="31">
        <f>B30</f>
        <v>176</v>
      </c>
      <c r="G22" s="37"/>
      <c r="H22" s="22"/>
      <c r="I22" s="22">
        <f>2*$B$12</f>
        <v>604</v>
      </c>
      <c r="J22" s="31">
        <f>$G$30</f>
        <v>224</v>
      </c>
      <c r="M22" s="2"/>
      <c r="N22">
        <f>2*$B$12</f>
        <v>604</v>
      </c>
      <c r="O22">
        <f>$B$16</f>
        <v>96</v>
      </c>
    </row>
    <row r="23" spans="1:16" x14ac:dyDescent="0.25">
      <c r="A23" t="s">
        <v>3</v>
      </c>
      <c r="B23" s="37"/>
      <c r="C23" s="18"/>
      <c r="D23" s="18">
        <f>2*$B$12</f>
        <v>604</v>
      </c>
      <c r="E23" s="31" t="s">
        <v>6</v>
      </c>
      <c r="G23" s="37"/>
      <c r="H23" s="18"/>
      <c r="I23" s="18">
        <f>2*$B$12</f>
        <v>604</v>
      </c>
      <c r="J23" s="31" t="s">
        <v>6</v>
      </c>
      <c r="L23" s="2"/>
      <c r="N23">
        <f>2*$B$12</f>
        <v>604</v>
      </c>
      <c r="O23" t="s">
        <v>6</v>
      </c>
    </row>
    <row r="24" spans="1:16" x14ac:dyDescent="0.25">
      <c r="A24" t="s">
        <v>8</v>
      </c>
      <c r="B24" s="37"/>
      <c r="C24" s="23"/>
      <c r="D24" s="22">
        <f>D23+MAX(D22+$G$16,E22)+$B$16+$B$16</f>
        <v>1402.5</v>
      </c>
      <c r="E24" s="38">
        <f>D24/D26</f>
        <v>2.0035714285714286</v>
      </c>
      <c r="G24" s="37"/>
      <c r="H24" s="23"/>
      <c r="I24" s="22">
        <f>I23+MAX(I22+$G$16,J22)+$B$16+$B$16</f>
        <v>1402.5</v>
      </c>
      <c r="J24" s="38">
        <f>I24/I26</f>
        <v>2.0035714285714286</v>
      </c>
      <c r="L24" s="2"/>
      <c r="M24" s="12"/>
      <c r="N24" s="2">
        <f>N23+MAX(N22+$G$16,O22)+$L$30+$B$16+$B$16+$B$16</f>
        <v>1602.5</v>
      </c>
      <c r="O24" s="12">
        <f>N24/N26</f>
        <v>2.2892857142857141</v>
      </c>
    </row>
    <row r="25" spans="1:16" x14ac:dyDescent="0.25">
      <c r="A25" s="3" t="s">
        <v>9</v>
      </c>
      <c r="B25" s="39"/>
      <c r="C25" s="24"/>
      <c r="D25" s="25">
        <f>D23+D22+$B$16+$B$16</f>
        <v>1400</v>
      </c>
      <c r="E25" s="40">
        <f>D25/D26</f>
        <v>2</v>
      </c>
      <c r="F25" s="3"/>
      <c r="G25" s="39"/>
      <c r="H25" s="24"/>
      <c r="I25" s="25">
        <f>I23+I22+$B$16+$B$16</f>
        <v>1400</v>
      </c>
      <c r="J25" s="40">
        <f>I25/I26</f>
        <v>2</v>
      </c>
      <c r="K25" s="3"/>
      <c r="L25" s="9"/>
      <c r="M25" s="8"/>
      <c r="N25" s="9">
        <f>N23+N22+$B$16+$B$16</f>
        <v>1400</v>
      </c>
      <c r="O25" s="8">
        <f>N25/N26</f>
        <v>2</v>
      </c>
    </row>
    <row r="26" spans="1:16" ht="15.75" thickBot="1" x14ac:dyDescent="0.3">
      <c r="A26" s="10" t="s">
        <v>10</v>
      </c>
      <c r="B26" s="41"/>
      <c r="C26" s="42"/>
      <c r="D26" s="43">
        <f>D22+$B$16</f>
        <v>700</v>
      </c>
      <c r="E26" s="44">
        <f>D26/D26</f>
        <v>1</v>
      </c>
      <c r="F26" s="10"/>
      <c r="G26" s="41"/>
      <c r="H26" s="42"/>
      <c r="I26" s="43">
        <f>I22+$B$16</f>
        <v>700</v>
      </c>
      <c r="J26" s="44">
        <f>I26/I26</f>
        <v>1</v>
      </c>
      <c r="K26" s="10"/>
      <c r="L26" s="13"/>
      <c r="M26" s="11"/>
      <c r="N26" s="13">
        <f>N22+$B$16</f>
        <v>700</v>
      </c>
      <c r="O26" s="11">
        <f>N26/N26</f>
        <v>1</v>
      </c>
    </row>
    <row r="27" spans="1:16" ht="15.75" thickTop="1" x14ac:dyDescent="0.25">
      <c r="A27" t="s">
        <v>7</v>
      </c>
      <c r="G27" t="s">
        <v>14</v>
      </c>
      <c r="L27" t="s">
        <v>19</v>
      </c>
    </row>
    <row r="28" spans="1:16" x14ac:dyDescent="0.25">
      <c r="B28" s="14">
        <f>(8+7)*(8+7)+(8+3)*(4+3)</f>
        <v>302</v>
      </c>
      <c r="G28" s="14">
        <f>2*((4+7)*(8+7)+(4+3)*(4+3))</f>
        <v>428</v>
      </c>
      <c r="L28" s="15">
        <f>(($M$2+7)*($M$2)+($M$2)*($M$2/2+3))*8*8/$M$2/$M$2</f>
        <v>116</v>
      </c>
    </row>
    <row r="29" spans="1:16" x14ac:dyDescent="0.25">
      <c r="A29" t="s">
        <v>16</v>
      </c>
      <c r="G29" t="s">
        <v>17</v>
      </c>
      <c r="L29" t="s">
        <v>25</v>
      </c>
    </row>
    <row r="30" spans="1:16" x14ac:dyDescent="0.25">
      <c r="B30" s="14">
        <f>(8+4)*(8+4)+(8+0)*(4+0)</f>
        <v>176</v>
      </c>
      <c r="G30" s="14">
        <f>2*((4+4)*(8+4)+(4+0)*(4+0))</f>
        <v>224</v>
      </c>
      <c r="L30" s="14">
        <f>(($M$2+4)*($M$2)+($M$2)*($M$2/2+0))*8*8/$M$2/$M$2</f>
        <v>104</v>
      </c>
    </row>
    <row r="31" spans="1:16" x14ac:dyDescent="0.25">
      <c r="A31" t="s">
        <v>23</v>
      </c>
    </row>
    <row r="32" spans="1:16" x14ac:dyDescent="0.25">
      <c r="B32" s="14">
        <f>8*8+8*4</f>
        <v>96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workbookViewId="0">
      <selection activeCell="P9" sqref="P9"/>
    </sheetView>
  </sheetViews>
  <sheetFormatPr defaultRowHeight="15" x14ac:dyDescent="0.25"/>
  <cols>
    <col min="1" max="1" width="13.5703125" customWidth="1"/>
    <col min="6" max="6" width="3.5703125" customWidth="1"/>
    <col min="11" max="11" width="3.5703125" customWidth="1"/>
    <col min="19" max="19" width="6.140625" customWidth="1"/>
  </cols>
  <sheetData>
    <row r="1" spans="1:18" ht="15.75" thickTop="1" x14ac:dyDescent="0.25">
      <c r="A1" s="7" t="s">
        <v>15</v>
      </c>
      <c r="B1" s="27" t="s">
        <v>11</v>
      </c>
      <c r="C1" s="28"/>
      <c r="D1" s="28"/>
      <c r="E1" s="29"/>
      <c r="F1" s="16"/>
      <c r="G1" s="27" t="s">
        <v>12</v>
      </c>
      <c r="H1" s="28"/>
      <c r="I1" s="28"/>
      <c r="J1" s="29"/>
      <c r="K1" s="16"/>
      <c r="L1" s="16" t="s">
        <v>29</v>
      </c>
      <c r="M1" s="16"/>
      <c r="N1" s="16"/>
      <c r="O1" s="16"/>
      <c r="P1" s="7"/>
    </row>
    <row r="2" spans="1:18" x14ac:dyDescent="0.25">
      <c r="B2" s="30"/>
      <c r="C2" s="18"/>
      <c r="D2" s="18"/>
      <c r="E2" s="31"/>
      <c r="G2" s="30"/>
      <c r="H2" s="18"/>
      <c r="I2" s="18"/>
      <c r="J2" s="31"/>
      <c r="L2" s="4"/>
      <c r="M2" s="5">
        <v>32</v>
      </c>
      <c r="N2" t="s">
        <v>22</v>
      </c>
    </row>
    <row r="3" spans="1:18" x14ac:dyDescent="0.25">
      <c r="B3" s="32" t="s">
        <v>0</v>
      </c>
      <c r="C3" s="18"/>
      <c r="D3" s="18"/>
      <c r="E3" s="31" t="s">
        <v>1</v>
      </c>
      <c r="G3" s="32" t="s">
        <v>0</v>
      </c>
      <c r="H3" s="18"/>
      <c r="I3" s="18"/>
      <c r="J3" s="31" t="s">
        <v>1</v>
      </c>
      <c r="L3" t="s">
        <v>0</v>
      </c>
      <c r="O3" t="s">
        <v>1</v>
      </c>
    </row>
    <row r="4" spans="1:18" x14ac:dyDescent="0.25">
      <c r="B4" s="33">
        <v>3</v>
      </c>
      <c r="C4" s="20">
        <v>2</v>
      </c>
      <c r="D4" s="20"/>
      <c r="E4" s="34"/>
      <c r="G4" s="33">
        <f>B4</f>
        <v>3</v>
      </c>
      <c r="H4" s="20">
        <f>C4</f>
        <v>2</v>
      </c>
      <c r="I4" s="20"/>
      <c r="J4" s="34"/>
      <c r="K4" s="6"/>
      <c r="L4" s="6">
        <f>G4</f>
        <v>3</v>
      </c>
      <c r="M4" s="6">
        <f>H4</f>
        <v>2</v>
      </c>
      <c r="N4" s="6"/>
    </row>
    <row r="5" spans="1:18" x14ac:dyDescent="0.25">
      <c r="B5" s="35" t="s">
        <v>4</v>
      </c>
      <c r="C5" s="21" t="s">
        <v>5</v>
      </c>
      <c r="D5" s="21" t="s">
        <v>4</v>
      </c>
      <c r="E5" s="36" t="s">
        <v>5</v>
      </c>
      <c r="G5" s="35" t="s">
        <v>4</v>
      </c>
      <c r="H5" s="21" t="s">
        <v>5</v>
      </c>
      <c r="I5" s="21" t="s">
        <v>4</v>
      </c>
      <c r="J5" s="36" t="s">
        <v>5</v>
      </c>
      <c r="L5" s="1" t="s">
        <v>4</v>
      </c>
      <c r="M5" s="1" t="s">
        <v>5</v>
      </c>
      <c r="N5" s="1" t="s">
        <v>4</v>
      </c>
      <c r="O5" s="1" t="s">
        <v>5</v>
      </c>
      <c r="R5" s="4"/>
    </row>
    <row r="6" spans="1:18" x14ac:dyDescent="0.25">
      <c r="A6" t="s">
        <v>2</v>
      </c>
      <c r="B6" s="37">
        <f>2*$B$12</f>
        <v>604</v>
      </c>
      <c r="C6" s="22">
        <f>$B$12*$C$4*$C$4/$B$4/$B$4</f>
        <v>134.22222222222223</v>
      </c>
      <c r="D6" s="22">
        <f>2*$B$12</f>
        <v>604</v>
      </c>
      <c r="E6" s="31">
        <f>$B$14</f>
        <v>96</v>
      </c>
      <c r="G6" s="37">
        <f>2*$B$12</f>
        <v>604</v>
      </c>
      <c r="H6" s="22">
        <f>$G$12*$C$4*$C$4/$B$4/$B$4</f>
        <v>190.2222222222222</v>
      </c>
      <c r="I6" s="22">
        <f>2*$B$12</f>
        <v>604</v>
      </c>
      <c r="J6" s="31">
        <f>$G$14</f>
        <v>96</v>
      </c>
      <c r="L6">
        <f>2*$B$12</f>
        <v>604</v>
      </c>
      <c r="M6" s="2">
        <f>$B$14</f>
        <v>96</v>
      </c>
      <c r="N6">
        <f>2*$B$12</f>
        <v>604</v>
      </c>
      <c r="O6">
        <f>$B$16</f>
        <v>96</v>
      </c>
    </row>
    <row r="7" spans="1:18" x14ac:dyDescent="0.25">
      <c r="A7" t="s">
        <v>3</v>
      </c>
      <c r="B7" s="37">
        <f>2*$B12*$C$4*$C$4/$B$4/$B$4</f>
        <v>268.44444444444446</v>
      </c>
      <c r="C7" s="18" t="s">
        <v>6</v>
      </c>
      <c r="D7" s="18">
        <f>2*$B$12</f>
        <v>604</v>
      </c>
      <c r="E7" s="31" t="s">
        <v>6</v>
      </c>
      <c r="G7" s="37">
        <f>2*$B12*$C$4*$C$4/$B$4/$B$4</f>
        <v>268.44444444444446</v>
      </c>
      <c r="H7" s="18" t="s">
        <v>6</v>
      </c>
      <c r="I7" s="18">
        <f>2*$B$12</f>
        <v>604</v>
      </c>
      <c r="J7" s="31" t="s">
        <v>6</v>
      </c>
      <c r="L7" s="2">
        <f>2*$B12*$C$4*$C$4/$B$4/$B$4</f>
        <v>268.44444444444446</v>
      </c>
      <c r="M7" t="s">
        <v>6</v>
      </c>
      <c r="N7">
        <f>2*$B$12</f>
        <v>604</v>
      </c>
      <c r="O7" t="s">
        <v>6</v>
      </c>
      <c r="R7" s="4"/>
    </row>
    <row r="8" spans="1:18" x14ac:dyDescent="0.25">
      <c r="A8" t="s">
        <v>8</v>
      </c>
      <c r="B8" s="37">
        <f>B7+MAX(B6+$G$16,C6)+$B$16+$B$16*$C$4*$C$4/$B$4/$B$4</f>
        <v>1013.6111111111111</v>
      </c>
      <c r="C8" s="23">
        <f>B8/B10</f>
        <v>1.448015873015873</v>
      </c>
      <c r="D8" s="22">
        <f>D7+MAX(D6+$G$16,E6)+$B$16+$B$16</f>
        <v>1402.5</v>
      </c>
      <c r="E8" s="38">
        <f>D8/D10</f>
        <v>2.0035714285714286</v>
      </c>
      <c r="G8" s="37">
        <f>G7+MAX(G6+$G$16,H6)+$B$16+$B$16*$C$4*$C$4/$B$4/$B$4</f>
        <v>1013.6111111111111</v>
      </c>
      <c r="H8" s="23">
        <f>G8/G10</f>
        <v>1.448015873015873</v>
      </c>
      <c r="I8" s="22">
        <f>I7+MAX(I6+$G$16,J6)+$B$16+$B$16</f>
        <v>1402.5</v>
      </c>
      <c r="J8" s="38">
        <f>I8/I10</f>
        <v>2.0035714285714286</v>
      </c>
      <c r="L8" s="2">
        <f>L7+MAX(L6,M6)+$L$12/$B$4/$B$4*$C$4*$C$4+$L$16+$G$16+$B$16+$B$16*$C$4*$C$4/$B$4/$B$4</f>
        <v>1161.1666666666667</v>
      </c>
      <c r="M8" s="12">
        <f>L8/L10</f>
        <v>1.658809523809524</v>
      </c>
      <c r="N8" s="2">
        <f>N7+MAX(N6+$G$16,O6)+$L$14+$L$16+$B$16+$B$16</f>
        <v>1594.5</v>
      </c>
      <c r="O8" s="12">
        <f>N8/N10</f>
        <v>2.277857142857143</v>
      </c>
      <c r="Q8" s="2"/>
    </row>
    <row r="9" spans="1:18" x14ac:dyDescent="0.25">
      <c r="A9" s="3" t="s">
        <v>9</v>
      </c>
      <c r="B9" s="39">
        <f>B7+B6+$B$16+$B$16*$C$4*$C$4/$B$4/$B$4</f>
        <v>1011.1111111111111</v>
      </c>
      <c r="C9" s="24">
        <f>B9/B10</f>
        <v>1.4444444444444444</v>
      </c>
      <c r="D9" s="25">
        <f>D7+D6+$B$16+$B$16</f>
        <v>1400</v>
      </c>
      <c r="E9" s="40">
        <f>D9/D10</f>
        <v>2</v>
      </c>
      <c r="F9" s="3"/>
      <c r="G9" s="39">
        <f>G7+G6+$B$16+$B$16*$C$4*$C$4/$B$4/$B$4</f>
        <v>1011.1111111111111</v>
      </c>
      <c r="H9" s="24">
        <f>G9/G10</f>
        <v>1.4444444444444444</v>
      </c>
      <c r="I9" s="25">
        <f>I7+I6+$B$16+$B$16</f>
        <v>1400</v>
      </c>
      <c r="J9" s="40">
        <f>I9/I10</f>
        <v>2</v>
      </c>
      <c r="K9" s="3"/>
      <c r="L9" s="9">
        <f>L7+L6+$B$16+$B$16*$C$4*$C$4/$B$4/$B$4</f>
        <v>1011.1111111111111</v>
      </c>
      <c r="M9" s="8">
        <f>L9/L10</f>
        <v>1.4444444444444444</v>
      </c>
      <c r="N9" s="9">
        <f>N7+N6+$B$16+$B$16</f>
        <v>1400</v>
      </c>
      <c r="O9" s="8">
        <f>N9/N10</f>
        <v>2</v>
      </c>
      <c r="R9" s="4"/>
    </row>
    <row r="10" spans="1:18" ht="15.75" thickBot="1" x14ac:dyDescent="0.3">
      <c r="A10" s="10" t="s">
        <v>10</v>
      </c>
      <c r="B10" s="41">
        <f>B6+$B$16</f>
        <v>700</v>
      </c>
      <c r="C10" s="42">
        <f>B10/B10</f>
        <v>1</v>
      </c>
      <c r="D10" s="43">
        <f>D6+$B$16</f>
        <v>700</v>
      </c>
      <c r="E10" s="44">
        <f>D10/D10</f>
        <v>1</v>
      </c>
      <c r="F10" s="10"/>
      <c r="G10" s="41">
        <f>G6+$B$16</f>
        <v>700</v>
      </c>
      <c r="H10" s="42">
        <f>G10/G10</f>
        <v>1</v>
      </c>
      <c r="I10" s="43">
        <f>I6+$B$16</f>
        <v>700</v>
      </c>
      <c r="J10" s="44">
        <f>I10/I10</f>
        <v>1</v>
      </c>
      <c r="K10" s="10"/>
      <c r="L10" s="13">
        <f>L6+$B$16</f>
        <v>700</v>
      </c>
      <c r="M10" s="11">
        <f>L10/L10</f>
        <v>1</v>
      </c>
      <c r="N10" s="13">
        <f>N6+$B$16</f>
        <v>700</v>
      </c>
      <c r="O10" s="11">
        <f>N10/N10</f>
        <v>1</v>
      </c>
    </row>
    <row r="11" spans="1:18" ht="15.75" thickTop="1" x14ac:dyDescent="0.25">
      <c r="A11" t="s">
        <v>7</v>
      </c>
      <c r="G11" t="s">
        <v>14</v>
      </c>
      <c r="L11" t="s">
        <v>19</v>
      </c>
    </row>
    <row r="12" spans="1:18" x14ac:dyDescent="0.25">
      <c r="B12" s="14">
        <f>(8+7)*(8+7)+(8+3)*(4+3)</f>
        <v>302</v>
      </c>
      <c r="G12" s="14">
        <f>2*((4+7)*(8+7)+(4+3)*(4+3))</f>
        <v>428</v>
      </c>
      <c r="L12" s="14">
        <f>(($M$2+7)*($M$2)+($M$2)*($M$2/2+3))*8*8/$M$2/$M$2</f>
        <v>116</v>
      </c>
      <c r="R12" s="3"/>
    </row>
    <row r="13" spans="1:18" x14ac:dyDescent="0.25">
      <c r="A13" t="s">
        <v>24</v>
      </c>
      <c r="G13" t="s">
        <v>13</v>
      </c>
      <c r="L13" t="s">
        <v>18</v>
      </c>
      <c r="R13" s="10"/>
    </row>
    <row r="14" spans="1:18" x14ac:dyDescent="0.25">
      <c r="B14" s="14">
        <f>(8+0)*(8+0)+(8+0)*(4+0)</f>
        <v>96</v>
      </c>
      <c r="G14" s="14">
        <f>2*((4+0)*(8+0)+(4+0)*(4+0))</f>
        <v>96</v>
      </c>
      <c r="L14" s="14">
        <f>(($M$2+0)*($M$2)+($M$2)*($M$2/2+0))*8*8/$M$2/$M$2</f>
        <v>96</v>
      </c>
    </row>
    <row r="15" spans="1:18" x14ac:dyDescent="0.25">
      <c r="A15" t="s">
        <v>23</v>
      </c>
      <c r="G15" t="s">
        <v>21</v>
      </c>
      <c r="L15" t="s">
        <v>27</v>
      </c>
    </row>
    <row r="16" spans="1:18" ht="15.75" thickBot="1" x14ac:dyDescent="0.3">
      <c r="B16" s="14">
        <f>8*8+8*4</f>
        <v>96</v>
      </c>
      <c r="G16" s="15">
        <f>10/4</f>
        <v>2.5</v>
      </c>
      <c r="L16" s="14">
        <f>(($M$2+0)*($M$2)+($M$2)*($M$2/2+0))*8*8/$M$2/$M$2</f>
        <v>96</v>
      </c>
    </row>
    <row r="17" spans="1:16" ht="15.75" thickTop="1" x14ac:dyDescent="0.25">
      <c r="A17" s="7" t="s">
        <v>28</v>
      </c>
      <c r="B17" s="27" t="s">
        <v>11</v>
      </c>
      <c r="C17" s="28"/>
      <c r="D17" s="28"/>
      <c r="E17" s="29"/>
      <c r="F17" s="16"/>
      <c r="G17" s="27" t="s">
        <v>12</v>
      </c>
      <c r="H17" s="28"/>
      <c r="I17" s="28"/>
      <c r="J17" s="29"/>
      <c r="K17" s="16"/>
      <c r="L17" s="16" t="s">
        <v>31</v>
      </c>
      <c r="M17" s="16"/>
      <c r="N17" s="16"/>
      <c r="O17" s="16"/>
      <c r="P17" s="7"/>
    </row>
    <row r="18" spans="1:16" x14ac:dyDescent="0.25">
      <c r="B18" s="30"/>
      <c r="C18" s="18"/>
      <c r="D18" s="18"/>
      <c r="E18" s="31"/>
      <c r="G18" s="30"/>
      <c r="H18" s="18"/>
      <c r="I18" s="18"/>
      <c r="J18" s="31"/>
      <c r="L18" s="4"/>
    </row>
    <row r="19" spans="1:16" x14ac:dyDescent="0.25">
      <c r="B19" s="32" t="s">
        <v>0</v>
      </c>
      <c r="C19" s="18"/>
      <c r="D19" s="18"/>
      <c r="E19" s="31" t="s">
        <v>1</v>
      </c>
      <c r="G19" s="32" t="s">
        <v>0</v>
      </c>
      <c r="H19" s="18"/>
      <c r="I19" s="18"/>
      <c r="J19" s="31" t="s">
        <v>1</v>
      </c>
      <c r="L19" t="s">
        <v>0</v>
      </c>
      <c r="O19" t="s">
        <v>1</v>
      </c>
    </row>
    <row r="20" spans="1:16" x14ac:dyDescent="0.25">
      <c r="B20" s="33">
        <f>B4</f>
        <v>3</v>
      </c>
      <c r="C20" s="20">
        <f>C4</f>
        <v>2</v>
      </c>
      <c r="D20" s="20"/>
      <c r="E20" s="34"/>
      <c r="G20" s="33">
        <f>B20</f>
        <v>3</v>
      </c>
      <c r="H20" s="20">
        <f>C20</f>
        <v>2</v>
      </c>
      <c r="I20" s="20"/>
      <c r="J20" s="34"/>
      <c r="K20" s="6"/>
      <c r="L20" s="6">
        <f>G20</f>
        <v>3</v>
      </c>
      <c r="M20" s="6">
        <f>H20</f>
        <v>2</v>
      </c>
      <c r="N20" s="6"/>
    </row>
    <row r="21" spans="1:16" x14ac:dyDescent="0.25">
      <c r="B21" s="35"/>
      <c r="C21" s="21"/>
      <c r="D21" s="21" t="s">
        <v>4</v>
      </c>
      <c r="E21" s="36" t="s">
        <v>5</v>
      </c>
      <c r="G21" s="35"/>
      <c r="H21" s="21"/>
      <c r="I21" s="21" t="s">
        <v>4</v>
      </c>
      <c r="J21" s="36" t="s">
        <v>5</v>
      </c>
      <c r="L21" s="1"/>
      <c r="M21" s="1"/>
      <c r="N21" s="1" t="s">
        <v>4</v>
      </c>
      <c r="O21" s="1" t="s">
        <v>5</v>
      </c>
    </row>
    <row r="22" spans="1:16" x14ac:dyDescent="0.25">
      <c r="A22" t="s">
        <v>2</v>
      </c>
      <c r="B22" s="37"/>
      <c r="C22" s="22"/>
      <c r="D22" s="22">
        <f>2*$B$12</f>
        <v>604</v>
      </c>
      <c r="E22" s="31">
        <f>B30</f>
        <v>176</v>
      </c>
      <c r="G22" s="37"/>
      <c r="H22" s="22"/>
      <c r="I22" s="22">
        <f>2*$B$12</f>
        <v>604</v>
      </c>
      <c r="J22" s="31">
        <f>$G$30</f>
        <v>224</v>
      </c>
      <c r="M22" s="2"/>
      <c r="N22">
        <f>2*$B$12</f>
        <v>604</v>
      </c>
      <c r="O22">
        <f>$B$16</f>
        <v>96</v>
      </c>
    </row>
    <row r="23" spans="1:16" x14ac:dyDescent="0.25">
      <c r="A23" t="s">
        <v>3</v>
      </c>
      <c r="B23" s="37"/>
      <c r="C23" s="18"/>
      <c r="D23" s="18">
        <f>2*$B$12</f>
        <v>604</v>
      </c>
      <c r="E23" s="31" t="s">
        <v>6</v>
      </c>
      <c r="G23" s="37"/>
      <c r="H23" s="18"/>
      <c r="I23" s="18">
        <f>2*$B$12</f>
        <v>604</v>
      </c>
      <c r="J23" s="31" t="s">
        <v>6</v>
      </c>
      <c r="L23" s="2"/>
      <c r="N23">
        <f>2*$B$12</f>
        <v>604</v>
      </c>
      <c r="O23" t="s">
        <v>6</v>
      </c>
    </row>
    <row r="24" spans="1:16" x14ac:dyDescent="0.25">
      <c r="A24" t="s">
        <v>8</v>
      </c>
      <c r="B24" s="37"/>
      <c r="C24" s="23"/>
      <c r="D24" s="22">
        <f>D23+MAX(D22+$G$16,E22)+$B$16+$B$16</f>
        <v>1402.5</v>
      </c>
      <c r="E24" s="38">
        <f>D24/D26</f>
        <v>2.0035714285714286</v>
      </c>
      <c r="G24" s="37"/>
      <c r="H24" s="23"/>
      <c r="I24" s="22">
        <f>I23+MAX(I22+$G$16,J22)+$B$16+$B$16</f>
        <v>1402.5</v>
      </c>
      <c r="J24" s="38">
        <f>I24/I26</f>
        <v>2.0035714285714286</v>
      </c>
      <c r="L24" s="2"/>
      <c r="M24" s="12"/>
      <c r="N24" s="2">
        <f>N23+MAX(N22,O22)+$L$30+$B$16+$G$16+$B$16+$B$16</f>
        <v>1602.5</v>
      </c>
      <c r="O24" s="12">
        <f>N24/N26</f>
        <v>2.2892857142857141</v>
      </c>
    </row>
    <row r="25" spans="1:16" x14ac:dyDescent="0.25">
      <c r="A25" s="3" t="s">
        <v>9</v>
      </c>
      <c r="B25" s="39"/>
      <c r="C25" s="24"/>
      <c r="D25" s="25">
        <f>D23+D22+$B$16+$B$16</f>
        <v>1400</v>
      </c>
      <c r="E25" s="40">
        <f>D25/D26</f>
        <v>2</v>
      </c>
      <c r="F25" s="3"/>
      <c r="G25" s="39"/>
      <c r="H25" s="24"/>
      <c r="I25" s="25">
        <f>I23+I22+$B$16+$B$16</f>
        <v>1400</v>
      </c>
      <c r="J25" s="40">
        <f>I25/I26</f>
        <v>2</v>
      </c>
      <c r="K25" s="3"/>
      <c r="L25" s="9"/>
      <c r="M25" s="8"/>
      <c r="N25" s="9">
        <f>N23+N22+$B$16+$B$16</f>
        <v>1400</v>
      </c>
      <c r="O25" s="8">
        <f>N25/N26</f>
        <v>2</v>
      </c>
    </row>
    <row r="26" spans="1:16" ht="15.75" thickBot="1" x14ac:dyDescent="0.3">
      <c r="A26" s="10" t="s">
        <v>10</v>
      </c>
      <c r="B26" s="41"/>
      <c r="C26" s="42"/>
      <c r="D26" s="43">
        <f>D22+$B$16</f>
        <v>700</v>
      </c>
      <c r="E26" s="44">
        <f>D26/D26</f>
        <v>1</v>
      </c>
      <c r="F26" s="10"/>
      <c r="G26" s="41"/>
      <c r="H26" s="42"/>
      <c r="I26" s="43">
        <f>I22+$B$16</f>
        <v>700</v>
      </c>
      <c r="J26" s="44">
        <f>I26/I26</f>
        <v>1</v>
      </c>
      <c r="K26" s="10"/>
      <c r="L26" s="13"/>
      <c r="M26" s="11"/>
      <c r="N26" s="13">
        <f>N22+$B$16</f>
        <v>700</v>
      </c>
      <c r="O26" s="11">
        <f>N26/N26</f>
        <v>1</v>
      </c>
    </row>
    <row r="27" spans="1:16" ht="15.75" thickTop="1" x14ac:dyDescent="0.25">
      <c r="A27" t="s">
        <v>7</v>
      </c>
      <c r="G27" t="s">
        <v>14</v>
      </c>
      <c r="L27" t="s">
        <v>19</v>
      </c>
    </row>
    <row r="28" spans="1:16" x14ac:dyDescent="0.25">
      <c r="B28" s="14">
        <f>(8+7)*(8+7)+(8+3)*(4+3)</f>
        <v>302</v>
      </c>
      <c r="G28" s="14">
        <f>2*((4+7)*(8+7)+(4+3)*(4+3))</f>
        <v>428</v>
      </c>
      <c r="L28" s="15">
        <f>(($M$2+7)*($M$2)+($M$2)*($M$2/2+3))*8*8/$M$2/$M$2</f>
        <v>116</v>
      </c>
    </row>
    <row r="29" spans="1:16" x14ac:dyDescent="0.25">
      <c r="A29" t="s">
        <v>16</v>
      </c>
      <c r="G29" t="s">
        <v>17</v>
      </c>
      <c r="L29" t="s">
        <v>25</v>
      </c>
    </row>
    <row r="30" spans="1:16" x14ac:dyDescent="0.25">
      <c r="B30" s="14">
        <f>(8+4)*(8+4)+(8+0)*(4+0)</f>
        <v>176</v>
      </c>
      <c r="G30" s="14">
        <f>2*((4+4)*(8+4)+(4+0)*(4+0))</f>
        <v>224</v>
      </c>
      <c r="L30" s="14">
        <f>(($M$2+4)*($M$2)+($M$2)*($M$2/2+0))*8*8/$M$2/$M$2</f>
        <v>104</v>
      </c>
    </row>
    <row r="31" spans="1:16" x14ac:dyDescent="0.25">
      <c r="A31" t="s">
        <v>23</v>
      </c>
    </row>
    <row r="32" spans="1:16" x14ac:dyDescent="0.25">
      <c r="B32" s="14">
        <f>8*8+8*4</f>
        <v>96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SNR_uses_pointer</vt:lpstr>
      <vt:lpstr>SNR_uses_1t_filter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</dc:creator>
  <cp:lastModifiedBy>Lena</cp:lastModifiedBy>
  <dcterms:created xsi:type="dcterms:W3CDTF">2013-04-21T12:18:29Z</dcterms:created>
  <dcterms:modified xsi:type="dcterms:W3CDTF">2013-04-22T23:59:00Z</dcterms:modified>
</cp:coreProperties>
</file>