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65" yWindow="0" windowWidth="19320" windowHeight="12735" tabRatio="865"/>
  </bookViews>
  <sheets>
    <sheet name="Summary" sheetId="9" r:id="rId1"/>
    <sheet name="Summary (Full)" sheetId="16" r:id="rId2"/>
    <sheet name="Plot" sheetId="10" r:id="rId3"/>
    <sheet name="AI-Main" sheetId="1" r:id="rId4"/>
    <sheet name="RA-Main" sheetId="3" r:id="rId5"/>
    <sheet name="LB-Main" sheetId="5" r:id="rId6"/>
    <sheet name="LP-Main" sheetId="7" r:id="rId7"/>
    <sheet name="AI-HE10" sheetId="2" r:id="rId8"/>
    <sheet name="RA-HE10" sheetId="4" r:id="rId9"/>
    <sheet name="LB-HE10" sheetId="6" r:id="rId10"/>
    <sheet name="LP-HE10" sheetId="8" r:id="rId11"/>
  </sheets>
  <definedNames>
    <definedName name="_xlnm._FilterDatabase" localSheetId="2" hidden="1">Plot!$A$1:$B$2</definedName>
  </definedNames>
  <calcPr calcId="125725"/>
  <fileRecoveryPr repairLoad="1"/>
</workbook>
</file>

<file path=xl/calcChain.xml><?xml version="1.0" encoding="utf-8"?>
<calcChain xmlns="http://schemas.openxmlformats.org/spreadsheetml/2006/main">
  <c r="AJ43" i="9"/>
  <c r="AK43"/>
  <c r="AL43"/>
  <c r="AM43"/>
  <c r="AN43"/>
  <c r="AO43"/>
  <c r="AJ44"/>
  <c r="AK44"/>
  <c r="AL44"/>
  <c r="AM44"/>
  <c r="AN44"/>
  <c r="AO44"/>
  <c r="AJ45"/>
  <c r="AK45"/>
  <c r="AL45"/>
  <c r="AM45"/>
  <c r="AN45"/>
  <c r="AO45"/>
  <c r="AJ46"/>
  <c r="AK46"/>
  <c r="AL46"/>
  <c r="AM46"/>
  <c r="AN46"/>
  <c r="AO46"/>
  <c r="AJ47"/>
  <c r="AK47"/>
  <c r="AL47"/>
  <c r="AM47"/>
  <c r="AN47"/>
  <c r="AO47"/>
  <c r="AJ48"/>
  <c r="AK48"/>
  <c r="AL48"/>
  <c r="AM48"/>
  <c r="AN48"/>
  <c r="AO48"/>
  <c r="AJ49"/>
  <c r="AK49"/>
  <c r="AL49"/>
  <c r="AM49"/>
  <c r="AN49"/>
  <c r="AO49"/>
  <c r="AJ50"/>
  <c r="AK50"/>
  <c r="AL50"/>
  <c r="AM50"/>
  <c r="AN50"/>
  <c r="AO50"/>
  <c r="AJ51"/>
  <c r="AK51"/>
  <c r="AL51"/>
  <c r="AM51"/>
  <c r="AN51"/>
  <c r="AO51"/>
  <c r="AJ52"/>
  <c r="AK52"/>
  <c r="AL52"/>
  <c r="AM52"/>
  <c r="AN52"/>
  <c r="AO52"/>
  <c r="AJ53"/>
  <c r="AK53"/>
  <c r="AL53"/>
  <c r="AM53"/>
  <c r="AN53"/>
  <c r="AO53"/>
  <c r="AJ54"/>
  <c r="AK54"/>
  <c r="AL54"/>
  <c r="AM54"/>
  <c r="AN54"/>
  <c r="AO54"/>
  <c r="AJ55"/>
  <c r="AK55"/>
  <c r="AL55"/>
  <c r="AM55"/>
  <c r="AN55"/>
  <c r="AO55"/>
  <c r="AJ56"/>
  <c r="AK56"/>
  <c r="AL56"/>
  <c r="AM56"/>
  <c r="AN56"/>
  <c r="AO56"/>
  <c r="AJ57"/>
  <c r="AK57"/>
  <c r="AL57"/>
  <c r="AM57"/>
  <c r="AN57"/>
  <c r="AO57"/>
  <c r="AK42"/>
  <c r="AL42"/>
  <c r="AM42"/>
  <c r="AN42"/>
  <c r="AO42"/>
  <c r="AJ42"/>
  <c r="AD43"/>
  <c r="AE43"/>
  <c r="AF43"/>
  <c r="AG43"/>
  <c r="AH43"/>
  <c r="AI43"/>
  <c r="AD44"/>
  <c r="AE44"/>
  <c r="AF44"/>
  <c r="AG44"/>
  <c r="AH44"/>
  <c r="AI44"/>
  <c r="AD45"/>
  <c r="AE45"/>
  <c r="AF45"/>
  <c r="AG45"/>
  <c r="AH45"/>
  <c r="AI45"/>
  <c r="AD46"/>
  <c r="AE46"/>
  <c r="AF46"/>
  <c r="AG46"/>
  <c r="AH46"/>
  <c r="AI46"/>
  <c r="AD47"/>
  <c r="AE47"/>
  <c r="AF47"/>
  <c r="AG47"/>
  <c r="AH47"/>
  <c r="AI47"/>
  <c r="AD48"/>
  <c r="AE48"/>
  <c r="AF48"/>
  <c r="AG48"/>
  <c r="AH48"/>
  <c r="AI48"/>
  <c r="AD49"/>
  <c r="AE49"/>
  <c r="AF49"/>
  <c r="AG49"/>
  <c r="AH49"/>
  <c r="AI49"/>
  <c r="AD50"/>
  <c r="AE50"/>
  <c r="AF50"/>
  <c r="AG50"/>
  <c r="AH50"/>
  <c r="AI50"/>
  <c r="AD51"/>
  <c r="AE51"/>
  <c r="AF51"/>
  <c r="AG51"/>
  <c r="AH51"/>
  <c r="AI51"/>
  <c r="AD52"/>
  <c r="AE52"/>
  <c r="AF52"/>
  <c r="AG52"/>
  <c r="AH52"/>
  <c r="AI52"/>
  <c r="AD53"/>
  <c r="AE53"/>
  <c r="AF53"/>
  <c r="AG53"/>
  <c r="AH53"/>
  <c r="AI53"/>
  <c r="AD54"/>
  <c r="AE54"/>
  <c r="AF54"/>
  <c r="AG54"/>
  <c r="AH54"/>
  <c r="AI54"/>
  <c r="AD55"/>
  <c r="AE55"/>
  <c r="AF55"/>
  <c r="AG55"/>
  <c r="AH55"/>
  <c r="AI55"/>
  <c r="AD56"/>
  <c r="AE56"/>
  <c r="AF56"/>
  <c r="AG56"/>
  <c r="AH56"/>
  <c r="AI56"/>
  <c r="AD57"/>
  <c r="AE57"/>
  <c r="AF57"/>
  <c r="AG57"/>
  <c r="AH57"/>
  <c r="AI57"/>
  <c r="AE42"/>
  <c r="AF42"/>
  <c r="AG42"/>
  <c r="AH42"/>
  <c r="AI42"/>
  <c r="AD42"/>
  <c r="AJ24"/>
  <c r="AK24"/>
  <c r="AL24"/>
  <c r="AM24"/>
  <c r="AN24"/>
  <c r="AO24"/>
  <c r="AJ25"/>
  <c r="AK25"/>
  <c r="AL25"/>
  <c r="AM25"/>
  <c r="AN25"/>
  <c r="AO25"/>
  <c r="AJ26"/>
  <c r="AK26"/>
  <c r="AL26"/>
  <c r="AM26"/>
  <c r="AN26"/>
  <c r="AO26"/>
  <c r="AJ27"/>
  <c r="AK27"/>
  <c r="AL27"/>
  <c r="AM27"/>
  <c r="AN27"/>
  <c r="AO27"/>
  <c r="AJ28"/>
  <c r="AK28"/>
  <c r="AL28"/>
  <c r="AM28"/>
  <c r="AN28"/>
  <c r="AO28"/>
  <c r="AJ29"/>
  <c r="AK29"/>
  <c r="AL29"/>
  <c r="AM29"/>
  <c r="AN29"/>
  <c r="AO29"/>
  <c r="AJ30"/>
  <c r="AK30"/>
  <c r="AL30"/>
  <c r="AM30"/>
  <c r="AN30"/>
  <c r="AO30"/>
  <c r="AJ31"/>
  <c r="AK31"/>
  <c r="AL31"/>
  <c r="AM31"/>
  <c r="AN31"/>
  <c r="AO31"/>
  <c r="AJ32"/>
  <c r="AK32"/>
  <c r="AL32"/>
  <c r="AM32"/>
  <c r="AN32"/>
  <c r="AO32"/>
  <c r="AJ33"/>
  <c r="AK33"/>
  <c r="AL33"/>
  <c r="AM33"/>
  <c r="AN33"/>
  <c r="AO33"/>
  <c r="AJ34"/>
  <c r="AK34"/>
  <c r="AL34"/>
  <c r="AM34"/>
  <c r="AN34"/>
  <c r="AO34"/>
  <c r="AJ35"/>
  <c r="AK35"/>
  <c r="AL35"/>
  <c r="AM35"/>
  <c r="AN35"/>
  <c r="AO35"/>
  <c r="AJ36"/>
  <c r="AK36"/>
  <c r="AL36"/>
  <c r="AM36"/>
  <c r="AN36"/>
  <c r="AO36"/>
  <c r="AJ37"/>
  <c r="AK37"/>
  <c r="AL37"/>
  <c r="AM37"/>
  <c r="AN37"/>
  <c r="AO37"/>
  <c r="AJ38"/>
  <c r="AK38"/>
  <c r="AL38"/>
  <c r="AM38"/>
  <c r="AN38"/>
  <c r="AO38"/>
  <c r="AK23"/>
  <c r="AL23"/>
  <c r="AM23"/>
  <c r="AN23"/>
  <c r="AO23"/>
  <c r="AJ23"/>
  <c r="AD24"/>
  <c r="AE24"/>
  <c r="AF24"/>
  <c r="AG24"/>
  <c r="AH24"/>
  <c r="AI24"/>
  <c r="AD25"/>
  <c r="AE25"/>
  <c r="AF25"/>
  <c r="AG25"/>
  <c r="AH25"/>
  <c r="AI25"/>
  <c r="AD26"/>
  <c r="AE26"/>
  <c r="AF26"/>
  <c r="AG26"/>
  <c r="AH26"/>
  <c r="AI26"/>
  <c r="AD27"/>
  <c r="AE27"/>
  <c r="AF27"/>
  <c r="AG27"/>
  <c r="AH27"/>
  <c r="AI27"/>
  <c r="AD28"/>
  <c r="AE28"/>
  <c r="AF28"/>
  <c r="AG28"/>
  <c r="AH28"/>
  <c r="AI28"/>
  <c r="AD29"/>
  <c r="AE29"/>
  <c r="AF29"/>
  <c r="AG29"/>
  <c r="AH29"/>
  <c r="AI29"/>
  <c r="AD30"/>
  <c r="AE30"/>
  <c r="AF30"/>
  <c r="AG30"/>
  <c r="AH30"/>
  <c r="AI30"/>
  <c r="AD31"/>
  <c r="AE31"/>
  <c r="AF31"/>
  <c r="AG31"/>
  <c r="AH31"/>
  <c r="AI31"/>
  <c r="AD32"/>
  <c r="AE32"/>
  <c r="AF32"/>
  <c r="AG32"/>
  <c r="AH32"/>
  <c r="AI32"/>
  <c r="AD33"/>
  <c r="AE33"/>
  <c r="AF33"/>
  <c r="AG33"/>
  <c r="AH33"/>
  <c r="AI33"/>
  <c r="AD34"/>
  <c r="AE34"/>
  <c r="AF34"/>
  <c r="AG34"/>
  <c r="AH34"/>
  <c r="AI34"/>
  <c r="AD35"/>
  <c r="AE35"/>
  <c r="AF35"/>
  <c r="AG35"/>
  <c r="AH35"/>
  <c r="AI35"/>
  <c r="AD36"/>
  <c r="AE36"/>
  <c r="AF36"/>
  <c r="AG36"/>
  <c r="AH36"/>
  <c r="AI36"/>
  <c r="AD37"/>
  <c r="AE37"/>
  <c r="AF37"/>
  <c r="AG37"/>
  <c r="AH37"/>
  <c r="AI37"/>
  <c r="AD38"/>
  <c r="AE38"/>
  <c r="AF38"/>
  <c r="AG38"/>
  <c r="AH38"/>
  <c r="AI38"/>
  <c r="AE23"/>
  <c r="AF23"/>
  <c r="AG23"/>
  <c r="AH23"/>
  <c r="AI23"/>
  <c r="AD23"/>
  <c r="AJ5"/>
  <c r="AK5"/>
  <c r="AL5"/>
  <c r="AM5"/>
  <c r="AN5"/>
  <c r="AO5"/>
  <c r="AJ6"/>
  <c r="AK6"/>
  <c r="AL6"/>
  <c r="AM6"/>
  <c r="AN6"/>
  <c r="AO6"/>
  <c r="AJ7"/>
  <c r="AK7"/>
  <c r="AL7"/>
  <c r="AM7"/>
  <c r="AN7"/>
  <c r="AO7"/>
  <c r="AJ8"/>
  <c r="AK8"/>
  <c r="AL8"/>
  <c r="AM8"/>
  <c r="AN8"/>
  <c r="AO8"/>
  <c r="AJ9"/>
  <c r="AK9"/>
  <c r="AL9"/>
  <c r="AM9"/>
  <c r="AN9"/>
  <c r="AO9"/>
  <c r="AJ10"/>
  <c r="AK10"/>
  <c r="AL10"/>
  <c r="AM10"/>
  <c r="AN10"/>
  <c r="AO10"/>
  <c r="AJ11"/>
  <c r="AK11"/>
  <c r="AL11"/>
  <c r="AM11"/>
  <c r="AN11"/>
  <c r="AO11"/>
  <c r="AJ12"/>
  <c r="AK12"/>
  <c r="AL12"/>
  <c r="AM12"/>
  <c r="AN12"/>
  <c r="AO12"/>
  <c r="AJ13"/>
  <c r="AK13"/>
  <c r="AL13"/>
  <c r="AM13"/>
  <c r="AN13"/>
  <c r="AO13"/>
  <c r="AJ14"/>
  <c r="AK14"/>
  <c r="AL14"/>
  <c r="AM14"/>
  <c r="AN14"/>
  <c r="AO14"/>
  <c r="AJ15"/>
  <c r="AK15"/>
  <c r="AL15"/>
  <c r="AM15"/>
  <c r="AN15"/>
  <c r="AO15"/>
  <c r="AJ16"/>
  <c r="AK16"/>
  <c r="AL16"/>
  <c r="AM16"/>
  <c r="AN16"/>
  <c r="AO16"/>
  <c r="AJ17"/>
  <c r="AK17"/>
  <c r="AL17"/>
  <c r="AM17"/>
  <c r="AN17"/>
  <c r="AO17"/>
  <c r="AJ18"/>
  <c r="AK18"/>
  <c r="AL18"/>
  <c r="AM18"/>
  <c r="AN18"/>
  <c r="AO18"/>
  <c r="AJ19"/>
  <c r="AK19"/>
  <c r="AL19"/>
  <c r="AM19"/>
  <c r="AN19"/>
  <c r="AO19"/>
  <c r="AK4"/>
  <c r="AL4"/>
  <c r="AM4"/>
  <c r="AN4"/>
  <c r="AO4"/>
  <c r="AJ4"/>
  <c r="AD5"/>
  <c r="AE5"/>
  <c r="AF5"/>
  <c r="AG5"/>
  <c r="AH5"/>
  <c r="AI5"/>
  <c r="AD6"/>
  <c r="AE6"/>
  <c r="AF6"/>
  <c r="AG6"/>
  <c r="AH6"/>
  <c r="AI6"/>
  <c r="AD7"/>
  <c r="AE7"/>
  <c r="AF7"/>
  <c r="AG7"/>
  <c r="AH7"/>
  <c r="AI7"/>
  <c r="AD8"/>
  <c r="AE8"/>
  <c r="AF8"/>
  <c r="AG8"/>
  <c r="AH8"/>
  <c r="AI8"/>
  <c r="AD9"/>
  <c r="AE9"/>
  <c r="AF9"/>
  <c r="AG9"/>
  <c r="AH9"/>
  <c r="AI9"/>
  <c r="AD10"/>
  <c r="AE10"/>
  <c r="AF10"/>
  <c r="AG10"/>
  <c r="AH10"/>
  <c r="AI10"/>
  <c r="AD11"/>
  <c r="AE11"/>
  <c r="AF11"/>
  <c r="AG11"/>
  <c r="AH11"/>
  <c r="AI11"/>
  <c r="AD12"/>
  <c r="AE12"/>
  <c r="AF12"/>
  <c r="AG12"/>
  <c r="AH12"/>
  <c r="AI12"/>
  <c r="AD13"/>
  <c r="AE13"/>
  <c r="AF13"/>
  <c r="AG13"/>
  <c r="AH13"/>
  <c r="AI13"/>
  <c r="AD14"/>
  <c r="AE14"/>
  <c r="AF14"/>
  <c r="AG14"/>
  <c r="AH14"/>
  <c r="AI14"/>
  <c r="AD15"/>
  <c r="AE15"/>
  <c r="AF15"/>
  <c r="AG15"/>
  <c r="AH15"/>
  <c r="AI15"/>
  <c r="AD16"/>
  <c r="AE16"/>
  <c r="AF16"/>
  <c r="AG16"/>
  <c r="AH16"/>
  <c r="AI16"/>
  <c r="AD17"/>
  <c r="AE17"/>
  <c r="AF17"/>
  <c r="AG17"/>
  <c r="AH17"/>
  <c r="AI17"/>
  <c r="AD18"/>
  <c r="AE18"/>
  <c r="AF18"/>
  <c r="AG18"/>
  <c r="AH18"/>
  <c r="AI18"/>
  <c r="AD19"/>
  <c r="AE19"/>
  <c r="AF19"/>
  <c r="AG19"/>
  <c r="AH19"/>
  <c r="AI19"/>
  <c r="AE4"/>
  <c r="AF4"/>
  <c r="AG4"/>
  <c r="AH4"/>
  <c r="AI4"/>
  <c r="AD4"/>
  <c r="J19" i="8"/>
  <c r="R19"/>
  <c r="J20"/>
  <c r="R20"/>
  <c r="J21"/>
  <c r="R21"/>
  <c r="J22"/>
  <c r="R22"/>
  <c r="J23"/>
  <c r="R23"/>
  <c r="J24"/>
  <c r="R24"/>
  <c r="J25"/>
  <c r="R25"/>
  <c r="J26"/>
  <c r="R26"/>
  <c r="J27"/>
  <c r="R27"/>
  <c r="J28"/>
  <c r="R28"/>
  <c r="J29"/>
  <c r="R29"/>
  <c r="J30"/>
  <c r="R30"/>
  <c r="J31"/>
  <c r="R31"/>
  <c r="J32"/>
  <c r="R32"/>
  <c r="J33"/>
  <c r="R33"/>
  <c r="J34"/>
  <c r="R34"/>
  <c r="J35"/>
  <c r="R35"/>
  <c r="J36"/>
  <c r="R36"/>
  <c r="J37"/>
  <c r="R37"/>
  <c r="J38"/>
  <c r="R38"/>
  <c r="J39"/>
  <c r="R39"/>
  <c r="J40"/>
  <c r="R40"/>
  <c r="J41"/>
  <c r="R41"/>
  <c r="J42"/>
  <c r="R42"/>
  <c r="J43"/>
  <c r="R43"/>
  <c r="J44"/>
  <c r="R44"/>
  <c r="J45"/>
  <c r="R45"/>
  <c r="J46"/>
  <c r="R46"/>
  <c r="J47"/>
  <c r="R47"/>
  <c r="J48"/>
  <c r="R48"/>
  <c r="J49"/>
  <c r="R49"/>
  <c r="J50"/>
  <c r="R50"/>
  <c r="J51"/>
  <c r="R51"/>
  <c r="J52"/>
  <c r="R52"/>
  <c r="J53"/>
  <c r="R53"/>
  <c r="J54"/>
  <c r="R54"/>
  <c r="J55"/>
  <c r="R55"/>
  <c r="J56"/>
  <c r="R56"/>
  <c r="J57"/>
  <c r="R57"/>
  <c r="J58"/>
  <c r="R58"/>
  <c r="J59"/>
  <c r="R59"/>
  <c r="J60"/>
  <c r="R60"/>
  <c r="J61"/>
  <c r="R61"/>
  <c r="J62"/>
  <c r="R62"/>
  <c r="J63"/>
  <c r="R63"/>
  <c r="J64"/>
  <c r="R64"/>
  <c r="J65"/>
  <c r="R65"/>
  <c r="J66"/>
  <c r="R66"/>
  <c r="J67"/>
  <c r="R67"/>
  <c r="J68"/>
  <c r="R68"/>
  <c r="J69"/>
  <c r="R69"/>
  <c r="J70"/>
  <c r="R70"/>
  <c r="J71"/>
  <c r="R71"/>
  <c r="J72"/>
  <c r="R72"/>
  <c r="J73"/>
  <c r="R73"/>
  <c r="J74"/>
  <c r="R74"/>
  <c r="J75"/>
  <c r="R75"/>
  <c r="J76"/>
  <c r="R76"/>
  <c r="J77"/>
  <c r="R77"/>
  <c r="J78"/>
  <c r="R78"/>
  <c r="J79"/>
  <c r="R79"/>
  <c r="J80"/>
  <c r="R80"/>
  <c r="J81"/>
  <c r="R81"/>
  <c r="J82"/>
  <c r="R82"/>
  <c r="J83"/>
  <c r="R83"/>
  <c r="J84"/>
  <c r="R84"/>
  <c r="J85"/>
  <c r="R85"/>
  <c r="J86"/>
  <c r="R86"/>
  <c r="J87"/>
  <c r="R87"/>
  <c r="J88"/>
  <c r="R88"/>
  <c r="J89"/>
  <c r="R89"/>
  <c r="J90"/>
  <c r="R90"/>
  <c r="J91"/>
  <c r="R91"/>
  <c r="J92"/>
  <c r="R92"/>
  <c r="J93"/>
  <c r="R93"/>
  <c r="J94"/>
  <c r="R94"/>
  <c r="J95"/>
  <c r="R95"/>
  <c r="J96"/>
  <c r="R96"/>
  <c r="J97"/>
  <c r="R97"/>
  <c r="J98"/>
  <c r="R98"/>
  <c r="I106"/>
  <c r="J106"/>
  <c r="Q106"/>
  <c r="R106"/>
  <c r="Q107"/>
  <c r="R107"/>
  <c r="I108"/>
  <c r="J108"/>
  <c r="Q108"/>
  <c r="R108"/>
  <c r="I113"/>
  <c r="J113"/>
  <c r="Q113"/>
  <c r="R113"/>
  <c r="Q114"/>
  <c r="R114"/>
  <c r="J19" i="6"/>
  <c r="R19"/>
  <c r="AI19"/>
  <c r="AJ19"/>
  <c r="AK19"/>
  <c r="AL19"/>
  <c r="AM19"/>
  <c r="AN19"/>
  <c r="J20"/>
  <c r="R20"/>
  <c r="AI20"/>
  <c r="AJ20"/>
  <c r="AK20"/>
  <c r="AL20"/>
  <c r="AM20"/>
  <c r="AN20"/>
  <c r="J21"/>
  <c r="R21"/>
  <c r="AI21"/>
  <c r="AJ21"/>
  <c r="AK21"/>
  <c r="AL21"/>
  <c r="AM21"/>
  <c r="AN21"/>
  <c r="J22"/>
  <c r="R22"/>
  <c r="AI22"/>
  <c r="AJ22"/>
  <c r="AK22"/>
  <c r="AL22"/>
  <c r="AM22"/>
  <c r="AN22"/>
  <c r="J23"/>
  <c r="R23"/>
  <c r="AI23"/>
  <c r="AJ23"/>
  <c r="AK23"/>
  <c r="AL23"/>
  <c r="AM23"/>
  <c r="AN23"/>
  <c r="J24"/>
  <c r="R24"/>
  <c r="AI24"/>
  <c r="AJ24"/>
  <c r="AK24"/>
  <c r="AL24"/>
  <c r="AM24"/>
  <c r="AN24"/>
  <c r="J25"/>
  <c r="R25"/>
  <c r="AI25"/>
  <c r="AJ25"/>
  <c r="AK25"/>
  <c r="AL25"/>
  <c r="AM25"/>
  <c r="AN25"/>
  <c r="J26"/>
  <c r="R26"/>
  <c r="AI26"/>
  <c r="AJ26"/>
  <c r="AK26"/>
  <c r="AL26"/>
  <c r="AM26"/>
  <c r="AN26"/>
  <c r="J27"/>
  <c r="R27"/>
  <c r="AI27"/>
  <c r="AJ27"/>
  <c r="AK27"/>
  <c r="AL27"/>
  <c r="AM27"/>
  <c r="AN27"/>
  <c r="J28"/>
  <c r="R28"/>
  <c r="AI28"/>
  <c r="AJ28"/>
  <c r="AK28"/>
  <c r="AL28"/>
  <c r="AM28"/>
  <c r="AN28"/>
  <c r="J29"/>
  <c r="R29"/>
  <c r="AI29"/>
  <c r="AJ29"/>
  <c r="AK29"/>
  <c r="AL29"/>
  <c r="AM29"/>
  <c r="AN29"/>
  <c r="J30"/>
  <c r="R30"/>
  <c r="AI30"/>
  <c r="AJ30"/>
  <c r="AK30"/>
  <c r="AL30"/>
  <c r="AM30"/>
  <c r="AN30"/>
  <c r="J31"/>
  <c r="R31"/>
  <c r="AI31"/>
  <c r="AJ31"/>
  <c r="AK31"/>
  <c r="AL31"/>
  <c r="AM31"/>
  <c r="AN31"/>
  <c r="J32"/>
  <c r="R32"/>
  <c r="AI32"/>
  <c r="AJ32"/>
  <c r="AK32"/>
  <c r="AL32"/>
  <c r="AM32"/>
  <c r="AN32"/>
  <c r="J33"/>
  <c r="R33"/>
  <c r="AI33"/>
  <c r="AJ33"/>
  <c r="AK33"/>
  <c r="AL33"/>
  <c r="AM33"/>
  <c r="AN33"/>
  <c r="J34"/>
  <c r="R34"/>
  <c r="AI34"/>
  <c r="AJ34"/>
  <c r="AK34"/>
  <c r="AL34"/>
  <c r="AM34"/>
  <c r="AN34"/>
  <c r="J35"/>
  <c r="R35"/>
  <c r="AI35"/>
  <c r="AJ35"/>
  <c r="AK35"/>
  <c r="AL35"/>
  <c r="AM35"/>
  <c r="AN35"/>
  <c r="J36"/>
  <c r="R36"/>
  <c r="AI36"/>
  <c r="AJ36"/>
  <c r="AK36"/>
  <c r="AL36"/>
  <c r="AM36"/>
  <c r="AN36"/>
  <c r="J37"/>
  <c r="R37"/>
  <c r="AI37"/>
  <c r="AJ37"/>
  <c r="AK37"/>
  <c r="AL37"/>
  <c r="AM37"/>
  <c r="AN37"/>
  <c r="J38"/>
  <c r="R38"/>
  <c r="AI38"/>
  <c r="AJ38"/>
  <c r="AK38"/>
  <c r="AL38"/>
  <c r="AM38"/>
  <c r="AN38"/>
  <c r="J39"/>
  <c r="R39"/>
  <c r="AI39"/>
  <c r="AJ39"/>
  <c r="AK39"/>
  <c r="AL39"/>
  <c r="AM39"/>
  <c r="AN39"/>
  <c r="J40"/>
  <c r="R40"/>
  <c r="AI40"/>
  <c r="AJ40"/>
  <c r="AK40"/>
  <c r="AL40"/>
  <c r="AM40"/>
  <c r="AN40"/>
  <c r="J41"/>
  <c r="R41"/>
  <c r="AI41"/>
  <c r="AJ41"/>
  <c r="AK41"/>
  <c r="AL41"/>
  <c r="AM41"/>
  <c r="AN41"/>
  <c r="J42"/>
  <c r="R42"/>
  <c r="AI42"/>
  <c r="AJ42"/>
  <c r="AK42"/>
  <c r="AL42"/>
  <c r="AM42"/>
  <c r="AN42"/>
  <c r="J43"/>
  <c r="R43"/>
  <c r="AI43"/>
  <c r="AJ43"/>
  <c r="AK43"/>
  <c r="AL43"/>
  <c r="AM43"/>
  <c r="AN43"/>
  <c r="J44"/>
  <c r="R44"/>
  <c r="AI44"/>
  <c r="AJ44"/>
  <c r="AK44"/>
  <c r="AL44"/>
  <c r="AM44"/>
  <c r="AN44"/>
  <c r="J45"/>
  <c r="R45"/>
  <c r="AI45"/>
  <c r="AJ45"/>
  <c r="AK45"/>
  <c r="AL45"/>
  <c r="AM45"/>
  <c r="AN45"/>
  <c r="J46"/>
  <c r="R46"/>
  <c r="AI46"/>
  <c r="AJ46"/>
  <c r="AK46"/>
  <c r="AL46"/>
  <c r="AM46"/>
  <c r="AN46"/>
  <c r="J47"/>
  <c r="R47"/>
  <c r="AI47"/>
  <c r="AJ47"/>
  <c r="AK47"/>
  <c r="AL47"/>
  <c r="AM47"/>
  <c r="AN47"/>
  <c r="J48"/>
  <c r="R48"/>
  <c r="AI48"/>
  <c r="AJ48"/>
  <c r="AK48"/>
  <c r="AL48"/>
  <c r="AM48"/>
  <c r="AN48"/>
  <c r="J49"/>
  <c r="R49"/>
  <c r="AI49"/>
  <c r="AJ49"/>
  <c r="AK49"/>
  <c r="AL49"/>
  <c r="AM49"/>
  <c r="AN49"/>
  <c r="J50"/>
  <c r="R50"/>
  <c r="AI50"/>
  <c r="AJ50"/>
  <c r="AK50"/>
  <c r="AL50"/>
  <c r="AM50"/>
  <c r="AN50"/>
  <c r="J51"/>
  <c r="R51"/>
  <c r="AI51"/>
  <c r="AJ51"/>
  <c r="AK51"/>
  <c r="AL51"/>
  <c r="AM51"/>
  <c r="AN51"/>
  <c r="J52"/>
  <c r="R52"/>
  <c r="AI52"/>
  <c r="AJ52"/>
  <c r="AK52"/>
  <c r="AL52"/>
  <c r="AM52"/>
  <c r="AN52"/>
  <c r="J53"/>
  <c r="R53"/>
  <c r="AI53"/>
  <c r="AJ53"/>
  <c r="AK53"/>
  <c r="AL53"/>
  <c r="AM53"/>
  <c r="AN53"/>
  <c r="J54"/>
  <c r="R54"/>
  <c r="AI54"/>
  <c r="AJ54"/>
  <c r="AK54"/>
  <c r="AL54"/>
  <c r="AM54"/>
  <c r="AN54"/>
  <c r="J55"/>
  <c r="R55"/>
  <c r="AI55"/>
  <c r="AJ55"/>
  <c r="AK55"/>
  <c r="AL55"/>
  <c r="AM55"/>
  <c r="AN55"/>
  <c r="J56"/>
  <c r="R56"/>
  <c r="AI56"/>
  <c r="AJ56"/>
  <c r="AK56"/>
  <c r="AL56"/>
  <c r="AM56"/>
  <c r="AN56"/>
  <c r="J57"/>
  <c r="R57"/>
  <c r="AI57"/>
  <c r="AJ57"/>
  <c r="AK57"/>
  <c r="AL57"/>
  <c r="AM57"/>
  <c r="AN57"/>
  <c r="J58"/>
  <c r="R58"/>
  <c r="AI58"/>
  <c r="AJ58"/>
  <c r="AK58"/>
  <c r="AL58"/>
  <c r="AM58"/>
  <c r="AN58"/>
  <c r="J59"/>
  <c r="R59"/>
  <c r="AI59"/>
  <c r="AJ59"/>
  <c r="AK59"/>
  <c r="AL59"/>
  <c r="AM59"/>
  <c r="AN59"/>
  <c r="J60"/>
  <c r="R60"/>
  <c r="AI60"/>
  <c r="AJ60"/>
  <c r="AK60"/>
  <c r="AL60"/>
  <c r="AM60"/>
  <c r="AN60"/>
  <c r="J61"/>
  <c r="R61"/>
  <c r="AI61"/>
  <c r="AJ61"/>
  <c r="AK61"/>
  <c r="AL61"/>
  <c r="AM61"/>
  <c r="AN61"/>
  <c r="J62"/>
  <c r="R62"/>
  <c r="AI62"/>
  <c r="AJ62"/>
  <c r="AK62"/>
  <c r="AL62"/>
  <c r="AM62"/>
  <c r="AN62"/>
  <c r="J63"/>
  <c r="R63"/>
  <c r="AI63"/>
  <c r="AJ63"/>
  <c r="AK63"/>
  <c r="AL63"/>
  <c r="AM63"/>
  <c r="AN63"/>
  <c r="J64"/>
  <c r="R64"/>
  <c r="AI64"/>
  <c r="AJ64"/>
  <c r="AK64"/>
  <c r="AL64"/>
  <c r="AM64"/>
  <c r="AN64"/>
  <c r="J65"/>
  <c r="R65"/>
  <c r="AI65"/>
  <c r="AJ65"/>
  <c r="AK65"/>
  <c r="AL65"/>
  <c r="AM65"/>
  <c r="AN65"/>
  <c r="J66"/>
  <c r="R66"/>
  <c r="AI66"/>
  <c r="AJ66"/>
  <c r="AK66"/>
  <c r="AL66"/>
  <c r="AM66"/>
  <c r="AN66"/>
  <c r="J67"/>
  <c r="R67"/>
  <c r="AI67"/>
  <c r="AJ67"/>
  <c r="AK67"/>
  <c r="AL67"/>
  <c r="AM67"/>
  <c r="AN67"/>
  <c r="J68"/>
  <c r="R68"/>
  <c r="AI68"/>
  <c r="AJ68"/>
  <c r="AK68"/>
  <c r="AL68"/>
  <c r="AM68"/>
  <c r="AN68"/>
  <c r="J69"/>
  <c r="R69"/>
  <c r="AI69"/>
  <c r="AJ69"/>
  <c r="AK69"/>
  <c r="AL69"/>
  <c r="AM69"/>
  <c r="AN69"/>
  <c r="J70"/>
  <c r="R70"/>
  <c r="AI70"/>
  <c r="AJ70"/>
  <c r="AK70"/>
  <c r="AL70"/>
  <c r="AM70"/>
  <c r="AN70"/>
  <c r="J71"/>
  <c r="R71"/>
  <c r="AI71"/>
  <c r="AJ71"/>
  <c r="AK71"/>
  <c r="AL71"/>
  <c r="AM71"/>
  <c r="AN71"/>
  <c r="J72"/>
  <c r="R72"/>
  <c r="AI72"/>
  <c r="AJ72"/>
  <c r="AK72"/>
  <c r="AL72"/>
  <c r="AM72"/>
  <c r="AN72"/>
  <c r="J73"/>
  <c r="R73"/>
  <c r="AI73"/>
  <c r="AJ73"/>
  <c r="AK73"/>
  <c r="AL73"/>
  <c r="AM73"/>
  <c r="AN73"/>
  <c r="J74"/>
  <c r="R74"/>
  <c r="AI74"/>
  <c r="AJ74"/>
  <c r="AK74"/>
  <c r="AL74"/>
  <c r="AM74"/>
  <c r="AN74"/>
  <c r="J75"/>
  <c r="R75"/>
  <c r="AI75"/>
  <c r="AJ75"/>
  <c r="AK75"/>
  <c r="AL75"/>
  <c r="AM75"/>
  <c r="AN75"/>
  <c r="J76"/>
  <c r="R76"/>
  <c r="AI76"/>
  <c r="AJ76"/>
  <c r="AK76"/>
  <c r="AL76"/>
  <c r="AM76"/>
  <c r="AN76"/>
  <c r="J77"/>
  <c r="R77"/>
  <c r="AI77"/>
  <c r="AJ77"/>
  <c r="AK77"/>
  <c r="AL77"/>
  <c r="AM77"/>
  <c r="AN77"/>
  <c r="J78"/>
  <c r="R78"/>
  <c r="AI78"/>
  <c r="AJ78"/>
  <c r="AK78"/>
  <c r="AL78"/>
  <c r="AM78"/>
  <c r="AN78"/>
  <c r="J79"/>
  <c r="R79"/>
  <c r="AI79"/>
  <c r="AJ79"/>
  <c r="AK79"/>
  <c r="AL79"/>
  <c r="AM79"/>
  <c r="AN79"/>
  <c r="J80"/>
  <c r="R80"/>
  <c r="AI80"/>
  <c r="AJ80"/>
  <c r="AK80"/>
  <c r="AL80"/>
  <c r="AM80"/>
  <c r="AN80"/>
  <c r="J81"/>
  <c r="R81"/>
  <c r="AI81"/>
  <c r="AJ81"/>
  <c r="AK81"/>
  <c r="AL81"/>
  <c r="AM81"/>
  <c r="AN81"/>
  <c r="J82"/>
  <c r="R82"/>
  <c r="AI82"/>
  <c r="AJ82"/>
  <c r="AK82"/>
  <c r="AL82"/>
  <c r="AM82"/>
  <c r="AN82"/>
  <c r="J83"/>
  <c r="R83"/>
  <c r="AI83"/>
  <c r="AJ83"/>
  <c r="AK83"/>
  <c r="AL83"/>
  <c r="AM83"/>
  <c r="AN83"/>
  <c r="J84"/>
  <c r="R84"/>
  <c r="AI84"/>
  <c r="AJ84"/>
  <c r="AK84"/>
  <c r="AL84"/>
  <c r="AM84"/>
  <c r="AN84"/>
  <c r="J85"/>
  <c r="R85"/>
  <c r="AI85"/>
  <c r="AJ85"/>
  <c r="AK85"/>
  <c r="AL85"/>
  <c r="AM85"/>
  <c r="AN85"/>
  <c r="J86"/>
  <c r="R86"/>
  <c r="AI86"/>
  <c r="AJ86"/>
  <c r="AK86"/>
  <c r="AL86"/>
  <c r="AM86"/>
  <c r="AN86"/>
  <c r="J87"/>
  <c r="R87"/>
  <c r="AI87"/>
  <c r="AJ87"/>
  <c r="AK87"/>
  <c r="AL87"/>
  <c r="AM87"/>
  <c r="AN87"/>
  <c r="J88"/>
  <c r="R88"/>
  <c r="AI88"/>
  <c r="AJ88"/>
  <c r="AK88"/>
  <c r="AL88"/>
  <c r="AM88"/>
  <c r="AN88"/>
  <c r="J89"/>
  <c r="R89"/>
  <c r="AI89"/>
  <c r="AJ89"/>
  <c r="AK89"/>
  <c r="AL89"/>
  <c r="AM89"/>
  <c r="AN89"/>
  <c r="J90"/>
  <c r="R90"/>
  <c r="AI90"/>
  <c r="AJ90"/>
  <c r="AK90"/>
  <c r="AL90"/>
  <c r="AM90"/>
  <c r="AN90"/>
  <c r="J91"/>
  <c r="R91"/>
  <c r="AI91"/>
  <c r="AJ91"/>
  <c r="AK91"/>
  <c r="AL91"/>
  <c r="AM91"/>
  <c r="AN91"/>
  <c r="J92"/>
  <c r="R92"/>
  <c r="AI92"/>
  <c r="AJ92"/>
  <c r="AK92"/>
  <c r="AL92"/>
  <c r="AM92"/>
  <c r="AN92"/>
  <c r="J93"/>
  <c r="R93"/>
  <c r="AI93"/>
  <c r="AJ93"/>
  <c r="AK93"/>
  <c r="AL93"/>
  <c r="AM93"/>
  <c r="AN93"/>
  <c r="J94"/>
  <c r="R94"/>
  <c r="AI94"/>
  <c r="AJ94"/>
  <c r="AK94"/>
  <c r="AL94"/>
  <c r="AM94"/>
  <c r="AN94"/>
  <c r="J95"/>
  <c r="R95"/>
  <c r="AI95"/>
  <c r="AJ95"/>
  <c r="AK95"/>
  <c r="AL95"/>
  <c r="AM95"/>
  <c r="AN95"/>
  <c r="J96"/>
  <c r="R96"/>
  <c r="AI96"/>
  <c r="AJ96"/>
  <c r="AK96"/>
  <c r="AL96"/>
  <c r="AM96"/>
  <c r="AN96"/>
  <c r="J97"/>
  <c r="R97"/>
  <c r="AI97"/>
  <c r="AJ97"/>
  <c r="AK97"/>
  <c r="AL97"/>
  <c r="AM97"/>
  <c r="AN97"/>
  <c r="J98"/>
  <c r="R98"/>
  <c r="AI98"/>
  <c r="AJ98"/>
  <c r="AK98"/>
  <c r="AL98"/>
  <c r="AM98"/>
  <c r="AN98"/>
  <c r="AI100"/>
  <c r="AJ100"/>
  <c r="AK100"/>
  <c r="AL100"/>
  <c r="AM100"/>
  <c r="AN100"/>
  <c r="AI101"/>
  <c r="AJ101"/>
  <c r="AK101"/>
  <c r="AL101"/>
  <c r="AM101"/>
  <c r="AN101"/>
  <c r="AI102"/>
  <c r="AJ102"/>
  <c r="AK102"/>
  <c r="AL102"/>
  <c r="AM102"/>
  <c r="AN102"/>
  <c r="AI103"/>
  <c r="AJ103"/>
  <c r="AK103"/>
  <c r="AL103"/>
  <c r="AM103"/>
  <c r="AN103"/>
  <c r="AI104"/>
  <c r="AJ104"/>
  <c r="AK104"/>
  <c r="AL104"/>
  <c r="AM104"/>
  <c r="AN104"/>
  <c r="AI105"/>
  <c r="AJ105"/>
  <c r="AK105"/>
  <c r="AL105"/>
  <c r="AM105"/>
  <c r="AN105"/>
  <c r="I106"/>
  <c r="J106"/>
  <c r="Q106"/>
  <c r="R106"/>
  <c r="Q107"/>
  <c r="R107"/>
  <c r="I108"/>
  <c r="J108"/>
  <c r="Q108"/>
  <c r="R108"/>
  <c r="I113"/>
  <c r="J113"/>
  <c r="Q113"/>
  <c r="R113"/>
  <c r="Q114"/>
  <c r="R114"/>
  <c r="J3" i="4"/>
  <c r="R3"/>
  <c r="AI3"/>
  <c r="AJ3"/>
  <c r="AK3"/>
  <c r="AL3"/>
  <c r="AM3"/>
  <c r="AN3"/>
  <c r="J4"/>
  <c r="R4"/>
  <c r="AI4"/>
  <c r="AJ4"/>
  <c r="AK4"/>
  <c r="AL4"/>
  <c r="AM4"/>
  <c r="AN4"/>
  <c r="J5"/>
  <c r="R5"/>
  <c r="AI5"/>
  <c r="AJ5"/>
  <c r="AK5"/>
  <c r="AL5"/>
  <c r="AM5"/>
  <c r="AN5"/>
  <c r="J6"/>
  <c r="R6"/>
  <c r="AI6"/>
  <c r="AJ6"/>
  <c r="AK6"/>
  <c r="AL6"/>
  <c r="AM6"/>
  <c r="AN6"/>
  <c r="J7"/>
  <c r="R7"/>
  <c r="AI7"/>
  <c r="AJ7"/>
  <c r="AK7"/>
  <c r="AL7"/>
  <c r="AM7"/>
  <c r="AN7"/>
  <c r="J8"/>
  <c r="R8"/>
  <c r="AI8"/>
  <c r="AJ8"/>
  <c r="AK8"/>
  <c r="AL8"/>
  <c r="AM8"/>
  <c r="AN8"/>
  <c r="J9"/>
  <c r="R9"/>
  <c r="AI9"/>
  <c r="AJ9"/>
  <c r="AK9"/>
  <c r="AL9"/>
  <c r="AM9"/>
  <c r="AN9"/>
  <c r="J10"/>
  <c r="R10"/>
  <c r="AI10"/>
  <c r="AJ10"/>
  <c r="AK10"/>
  <c r="AL10"/>
  <c r="AM10"/>
  <c r="AN10"/>
  <c r="J11"/>
  <c r="R11"/>
  <c r="AI11"/>
  <c r="AJ11"/>
  <c r="AK11"/>
  <c r="AL11"/>
  <c r="AM11"/>
  <c r="AN11"/>
  <c r="J12"/>
  <c r="R12"/>
  <c r="AI12"/>
  <c r="AJ12"/>
  <c r="AK12"/>
  <c r="AL12"/>
  <c r="AM12"/>
  <c r="AN12"/>
  <c r="J13"/>
  <c r="R13"/>
  <c r="AI13"/>
  <c r="AJ13"/>
  <c r="AK13"/>
  <c r="AL13"/>
  <c r="AM13"/>
  <c r="AN13"/>
  <c r="J14"/>
  <c r="R14"/>
  <c r="AI14"/>
  <c r="AJ14"/>
  <c r="AK14"/>
  <c r="AL14"/>
  <c r="AM14"/>
  <c r="AN14"/>
  <c r="J15"/>
  <c r="R15"/>
  <c r="AI15"/>
  <c r="AJ15"/>
  <c r="AK15"/>
  <c r="AL15"/>
  <c r="AM15"/>
  <c r="AN15"/>
  <c r="J16"/>
  <c r="R16"/>
  <c r="AI16"/>
  <c r="AJ16"/>
  <c r="AK16"/>
  <c r="AL16"/>
  <c r="AM16"/>
  <c r="AN16"/>
  <c r="J17"/>
  <c r="R17"/>
  <c r="AI17"/>
  <c r="AJ17"/>
  <c r="AK17"/>
  <c r="AL17"/>
  <c r="AM17"/>
  <c r="AN17"/>
  <c r="J18"/>
  <c r="R18"/>
  <c r="AI18"/>
  <c r="AJ18"/>
  <c r="AK18"/>
  <c r="AL18"/>
  <c r="AM18"/>
  <c r="AN18"/>
  <c r="J19"/>
  <c r="R19"/>
  <c r="AI19"/>
  <c r="AJ19"/>
  <c r="AK19"/>
  <c r="AL19"/>
  <c r="AM19"/>
  <c r="AN19"/>
  <c r="J20"/>
  <c r="R20"/>
  <c r="AI20"/>
  <c r="AJ20"/>
  <c r="AK20"/>
  <c r="AL20"/>
  <c r="AM20"/>
  <c r="AN20"/>
  <c r="J21"/>
  <c r="R21"/>
  <c r="AI21"/>
  <c r="AJ21"/>
  <c r="AK21"/>
  <c r="AL21"/>
  <c r="AM21"/>
  <c r="AN21"/>
  <c r="J22"/>
  <c r="R22"/>
  <c r="AI22"/>
  <c r="AJ22"/>
  <c r="AK22"/>
  <c r="AL22"/>
  <c r="AM22"/>
  <c r="AN22"/>
  <c r="J23"/>
  <c r="R23"/>
  <c r="AI23"/>
  <c r="AJ23"/>
  <c r="AK23"/>
  <c r="AL23"/>
  <c r="AM23"/>
  <c r="AN23"/>
  <c r="J24"/>
  <c r="R24"/>
  <c r="AI24"/>
  <c r="AJ24"/>
  <c r="AK24"/>
  <c r="AL24"/>
  <c r="AM24"/>
  <c r="AN24"/>
  <c r="J25"/>
  <c r="R25"/>
  <c r="AI25"/>
  <c r="AJ25"/>
  <c r="AK25"/>
  <c r="AL25"/>
  <c r="AM25"/>
  <c r="AN25"/>
  <c r="J26"/>
  <c r="R26"/>
  <c r="AI26"/>
  <c r="AJ26"/>
  <c r="AK26"/>
  <c r="AL26"/>
  <c r="AM26"/>
  <c r="AN26"/>
  <c r="J27"/>
  <c r="R27"/>
  <c r="AI27"/>
  <c r="AJ27"/>
  <c r="AK27"/>
  <c r="AL27"/>
  <c r="AM27"/>
  <c r="AN27"/>
  <c r="J28"/>
  <c r="R28"/>
  <c r="AI28"/>
  <c r="AJ28"/>
  <c r="AK28"/>
  <c r="AL28"/>
  <c r="AM28"/>
  <c r="AN28"/>
  <c r="J29"/>
  <c r="R29"/>
  <c r="AI29"/>
  <c r="AJ29"/>
  <c r="AK29"/>
  <c r="AL29"/>
  <c r="AM29"/>
  <c r="AN29"/>
  <c r="J30"/>
  <c r="R30"/>
  <c r="AI30"/>
  <c r="AJ30"/>
  <c r="AK30"/>
  <c r="AL30"/>
  <c r="AM30"/>
  <c r="AN30"/>
  <c r="J31"/>
  <c r="R31"/>
  <c r="AI31"/>
  <c r="AJ31"/>
  <c r="AK31"/>
  <c r="AL31"/>
  <c r="AM31"/>
  <c r="AN31"/>
  <c r="J32"/>
  <c r="R32"/>
  <c r="AI32"/>
  <c r="AJ32"/>
  <c r="AK32"/>
  <c r="AL32"/>
  <c r="AM32"/>
  <c r="AN32"/>
  <c r="J33"/>
  <c r="R33"/>
  <c r="AI33"/>
  <c r="AJ33"/>
  <c r="AK33"/>
  <c r="AL33"/>
  <c r="AM33"/>
  <c r="AN33"/>
  <c r="J34"/>
  <c r="R34"/>
  <c r="AI34"/>
  <c r="AJ34"/>
  <c r="AK34"/>
  <c r="AL34"/>
  <c r="AM34"/>
  <c r="AN34"/>
  <c r="J35"/>
  <c r="R35"/>
  <c r="AI35"/>
  <c r="AJ35"/>
  <c r="AK35"/>
  <c r="AL35"/>
  <c r="AM35"/>
  <c r="AN35"/>
  <c r="J36"/>
  <c r="R36"/>
  <c r="AI36"/>
  <c r="AJ36"/>
  <c r="AK36"/>
  <c r="AL36"/>
  <c r="AM36"/>
  <c r="AN36"/>
  <c r="J37"/>
  <c r="R37"/>
  <c r="AI37"/>
  <c r="AJ37"/>
  <c r="AK37"/>
  <c r="AL37"/>
  <c r="AM37"/>
  <c r="AN37"/>
  <c r="J38"/>
  <c r="R38"/>
  <c r="AI38"/>
  <c r="AJ38"/>
  <c r="AK38"/>
  <c r="AL38"/>
  <c r="AM38"/>
  <c r="AN38"/>
  <c r="J39"/>
  <c r="R39"/>
  <c r="AI39"/>
  <c r="AJ39"/>
  <c r="AK39"/>
  <c r="AL39"/>
  <c r="AM39"/>
  <c r="AN39"/>
  <c r="J40"/>
  <c r="R40"/>
  <c r="AI40"/>
  <c r="AJ40"/>
  <c r="AK40"/>
  <c r="AL40"/>
  <c r="AM40"/>
  <c r="AN40"/>
  <c r="J41"/>
  <c r="R41"/>
  <c r="AI41"/>
  <c r="AJ41"/>
  <c r="AK41"/>
  <c r="AL41"/>
  <c r="AM41"/>
  <c r="AN41"/>
  <c r="J42"/>
  <c r="R42"/>
  <c r="AI42"/>
  <c r="AJ42"/>
  <c r="AK42"/>
  <c r="AL42"/>
  <c r="AM42"/>
  <c r="AN42"/>
  <c r="J43"/>
  <c r="R43"/>
  <c r="AI43"/>
  <c r="AJ43"/>
  <c r="AK43"/>
  <c r="AL43"/>
  <c r="AM43"/>
  <c r="AN43"/>
  <c r="J44"/>
  <c r="R44"/>
  <c r="AI44"/>
  <c r="AJ44"/>
  <c r="AK44"/>
  <c r="AL44"/>
  <c r="AM44"/>
  <c r="AN44"/>
  <c r="J45"/>
  <c r="R45"/>
  <c r="AI45"/>
  <c r="AJ45"/>
  <c r="AK45"/>
  <c r="AL45"/>
  <c r="AM45"/>
  <c r="AN45"/>
  <c r="J46"/>
  <c r="R46"/>
  <c r="AI46"/>
  <c r="AJ46"/>
  <c r="AK46"/>
  <c r="AL46"/>
  <c r="AM46"/>
  <c r="AN46"/>
  <c r="J47"/>
  <c r="R47"/>
  <c r="AI47"/>
  <c r="AJ47"/>
  <c r="AK47"/>
  <c r="AL47"/>
  <c r="AM47"/>
  <c r="AN47"/>
  <c r="J48"/>
  <c r="R48"/>
  <c r="AI48"/>
  <c r="AJ48"/>
  <c r="AK48"/>
  <c r="AL48"/>
  <c r="AM48"/>
  <c r="AN48"/>
  <c r="J49"/>
  <c r="R49"/>
  <c r="AI49"/>
  <c r="AJ49"/>
  <c r="AK49"/>
  <c r="AL49"/>
  <c r="AM49"/>
  <c r="AN49"/>
  <c r="J50"/>
  <c r="R50"/>
  <c r="AI50"/>
  <c r="AJ50"/>
  <c r="AK50"/>
  <c r="AL50"/>
  <c r="AM50"/>
  <c r="AN50"/>
  <c r="J51"/>
  <c r="R51"/>
  <c r="AI51"/>
  <c r="AJ51"/>
  <c r="AK51"/>
  <c r="AL51"/>
  <c r="AM51"/>
  <c r="AN51"/>
  <c r="J52"/>
  <c r="R52"/>
  <c r="AI52"/>
  <c r="AJ52"/>
  <c r="AK52"/>
  <c r="AL52"/>
  <c r="AM52"/>
  <c r="AN52"/>
  <c r="J53"/>
  <c r="R53"/>
  <c r="AI53"/>
  <c r="AJ53"/>
  <c r="AK53"/>
  <c r="AL53"/>
  <c r="AM53"/>
  <c r="AN53"/>
  <c r="J54"/>
  <c r="R54"/>
  <c r="AI54"/>
  <c r="AJ54"/>
  <c r="AK54"/>
  <c r="AL54"/>
  <c r="AM54"/>
  <c r="AN54"/>
  <c r="J55"/>
  <c r="R55"/>
  <c r="AI55"/>
  <c r="AJ55"/>
  <c r="AK55"/>
  <c r="AL55"/>
  <c r="AM55"/>
  <c r="AN55"/>
  <c r="J56"/>
  <c r="R56"/>
  <c r="AI56"/>
  <c r="AJ56"/>
  <c r="AK56"/>
  <c r="AL56"/>
  <c r="AM56"/>
  <c r="AN56"/>
  <c r="J57"/>
  <c r="R57"/>
  <c r="AI57"/>
  <c r="AJ57"/>
  <c r="AK57"/>
  <c r="AL57"/>
  <c r="AM57"/>
  <c r="AN57"/>
  <c r="J58"/>
  <c r="R58"/>
  <c r="AI58"/>
  <c r="AJ58"/>
  <c r="AK58"/>
  <c r="AL58"/>
  <c r="AM58"/>
  <c r="AN58"/>
  <c r="J59"/>
  <c r="R59"/>
  <c r="AI59"/>
  <c r="AJ59"/>
  <c r="AK59"/>
  <c r="AL59"/>
  <c r="AM59"/>
  <c r="AN59"/>
  <c r="J60"/>
  <c r="R60"/>
  <c r="AI60"/>
  <c r="AJ60"/>
  <c r="AK60"/>
  <c r="AL60"/>
  <c r="AM60"/>
  <c r="AN60"/>
  <c r="J61"/>
  <c r="R61"/>
  <c r="AI61"/>
  <c r="AJ61"/>
  <c r="AK61"/>
  <c r="AL61"/>
  <c r="AM61"/>
  <c r="AN61"/>
  <c r="J62"/>
  <c r="R62"/>
  <c r="AI62"/>
  <c r="AJ62"/>
  <c r="AK62"/>
  <c r="AL62"/>
  <c r="AM62"/>
  <c r="AN62"/>
  <c r="J63"/>
  <c r="R63"/>
  <c r="AI63"/>
  <c r="AJ63"/>
  <c r="AK63"/>
  <c r="AL63"/>
  <c r="AM63"/>
  <c r="AN63"/>
  <c r="J64"/>
  <c r="R64"/>
  <c r="AI64"/>
  <c r="AJ64"/>
  <c r="AK64"/>
  <c r="AL64"/>
  <c r="AM64"/>
  <c r="AN64"/>
  <c r="J65"/>
  <c r="R65"/>
  <c r="AI65"/>
  <c r="AJ65"/>
  <c r="AK65"/>
  <c r="AL65"/>
  <c r="AM65"/>
  <c r="AN65"/>
  <c r="J66"/>
  <c r="R66"/>
  <c r="AI66"/>
  <c r="AJ66"/>
  <c r="AK66"/>
  <c r="AL66"/>
  <c r="AM66"/>
  <c r="AN66"/>
  <c r="J67"/>
  <c r="R67"/>
  <c r="AI67"/>
  <c r="AJ67"/>
  <c r="AK67"/>
  <c r="AL67"/>
  <c r="AM67"/>
  <c r="AN67"/>
  <c r="J68"/>
  <c r="R68"/>
  <c r="AI68"/>
  <c r="AJ68"/>
  <c r="AK68"/>
  <c r="AL68"/>
  <c r="AM68"/>
  <c r="AN68"/>
  <c r="J69"/>
  <c r="R69"/>
  <c r="AI69"/>
  <c r="AJ69"/>
  <c r="AK69"/>
  <c r="AL69"/>
  <c r="AM69"/>
  <c r="AN69"/>
  <c r="J70"/>
  <c r="R70"/>
  <c r="AI70"/>
  <c r="AJ70"/>
  <c r="AK70"/>
  <c r="AL70"/>
  <c r="AM70"/>
  <c r="AN70"/>
  <c r="J83"/>
  <c r="R83"/>
  <c r="AI83"/>
  <c r="AJ83"/>
  <c r="AK83"/>
  <c r="AL83"/>
  <c r="AM83"/>
  <c r="AN83"/>
  <c r="J84"/>
  <c r="R84"/>
  <c r="AI84"/>
  <c r="AJ84"/>
  <c r="AK84"/>
  <c r="AL84"/>
  <c r="AM84"/>
  <c r="AN84"/>
  <c r="J85"/>
  <c r="R85"/>
  <c r="AI85"/>
  <c r="AJ85"/>
  <c r="AK85"/>
  <c r="AL85"/>
  <c r="AM85"/>
  <c r="AN85"/>
  <c r="J86"/>
  <c r="R86"/>
  <c r="AI86"/>
  <c r="AJ86"/>
  <c r="AK86"/>
  <c r="AL86"/>
  <c r="AM86"/>
  <c r="AN86"/>
  <c r="J87"/>
  <c r="R87"/>
  <c r="AI87"/>
  <c r="AJ87"/>
  <c r="AK87"/>
  <c r="AL87"/>
  <c r="AM87"/>
  <c r="AN87"/>
  <c r="J88"/>
  <c r="R88"/>
  <c r="AI88"/>
  <c r="AJ88"/>
  <c r="AK88"/>
  <c r="AL88"/>
  <c r="AM88"/>
  <c r="AN88"/>
  <c r="J89"/>
  <c r="R89"/>
  <c r="AI89"/>
  <c r="AJ89"/>
  <c r="AK89"/>
  <c r="AL89"/>
  <c r="AM89"/>
  <c r="AN89"/>
  <c r="J90"/>
  <c r="R90"/>
  <c r="AI90"/>
  <c r="AJ90"/>
  <c r="AK90"/>
  <c r="AL90"/>
  <c r="AM90"/>
  <c r="AN90"/>
  <c r="J91"/>
  <c r="R91"/>
  <c r="AI91"/>
  <c r="AJ91"/>
  <c r="AK91"/>
  <c r="AL91"/>
  <c r="AM91"/>
  <c r="AN91"/>
  <c r="J92"/>
  <c r="R92"/>
  <c r="AI92"/>
  <c r="AJ92"/>
  <c r="AK92"/>
  <c r="AL92"/>
  <c r="AM92"/>
  <c r="AN92"/>
  <c r="J93"/>
  <c r="R93"/>
  <c r="AI93"/>
  <c r="AJ93"/>
  <c r="AK93"/>
  <c r="AL93"/>
  <c r="AM93"/>
  <c r="AN93"/>
  <c r="J94"/>
  <c r="R94"/>
  <c r="AI94"/>
  <c r="AJ94"/>
  <c r="AK94"/>
  <c r="AL94"/>
  <c r="AM94"/>
  <c r="AN94"/>
  <c r="J95"/>
  <c r="R95"/>
  <c r="AI95"/>
  <c r="AJ95"/>
  <c r="AK95"/>
  <c r="AL95"/>
  <c r="AM95"/>
  <c r="AN95"/>
  <c r="J96"/>
  <c r="R96"/>
  <c r="AI96"/>
  <c r="AJ96"/>
  <c r="AK96"/>
  <c r="AL96"/>
  <c r="AM96"/>
  <c r="AN96"/>
  <c r="J97"/>
  <c r="R97"/>
  <c r="AI97"/>
  <c r="AJ97"/>
  <c r="AK97"/>
  <c r="AL97"/>
  <c r="AM97"/>
  <c r="AN97"/>
  <c r="J98"/>
  <c r="R98"/>
  <c r="AI98"/>
  <c r="AJ98"/>
  <c r="AK98"/>
  <c r="AL98"/>
  <c r="AM98"/>
  <c r="AN98"/>
  <c r="AI99"/>
  <c r="AJ99"/>
  <c r="AK99"/>
  <c r="AL99"/>
  <c r="AM99"/>
  <c r="AN99"/>
  <c r="AI100"/>
  <c r="AJ100"/>
  <c r="AK100"/>
  <c r="AL100"/>
  <c r="AM100"/>
  <c r="AN100"/>
  <c r="AI101"/>
  <c r="AJ101"/>
  <c r="AK101"/>
  <c r="AL101"/>
  <c r="AM101"/>
  <c r="AN101"/>
  <c r="AI102"/>
  <c r="AJ102"/>
  <c r="AK102"/>
  <c r="AL102"/>
  <c r="AM102"/>
  <c r="AN102"/>
  <c r="AI104"/>
  <c r="AJ104"/>
  <c r="AK104"/>
  <c r="AL104"/>
  <c r="AM104"/>
  <c r="AN104"/>
  <c r="AI105"/>
  <c r="AJ105"/>
  <c r="AK105"/>
  <c r="AL105"/>
  <c r="AM105"/>
  <c r="AN105"/>
  <c r="I106"/>
  <c r="J106"/>
  <c r="Q106"/>
  <c r="R106"/>
  <c r="Q107"/>
  <c r="R107"/>
  <c r="I108"/>
  <c r="J108"/>
  <c r="Q108"/>
  <c r="R108"/>
  <c r="I113"/>
  <c r="J113"/>
  <c r="Q113"/>
  <c r="R113"/>
  <c r="Q114"/>
  <c r="R114"/>
  <c r="J3" i="2"/>
  <c r="R3"/>
  <c r="AI3"/>
  <c r="AJ3"/>
  <c r="AK3"/>
  <c r="AL3"/>
  <c r="AM3"/>
  <c r="AN3"/>
  <c r="J4"/>
  <c r="R4"/>
  <c r="AI4"/>
  <c r="AJ4"/>
  <c r="AK4"/>
  <c r="AL4"/>
  <c r="AM4"/>
  <c r="AN4"/>
  <c r="J5"/>
  <c r="R5"/>
  <c r="AI5"/>
  <c r="AJ5"/>
  <c r="AK5"/>
  <c r="AL5"/>
  <c r="AM5"/>
  <c r="AN5"/>
  <c r="J6"/>
  <c r="R6"/>
  <c r="AI6"/>
  <c r="AJ6"/>
  <c r="AK6"/>
  <c r="AL6"/>
  <c r="AM6"/>
  <c r="AN6"/>
  <c r="J7"/>
  <c r="R7"/>
  <c r="AI7"/>
  <c r="AJ7"/>
  <c r="AK7"/>
  <c r="AL7"/>
  <c r="AM7"/>
  <c r="AN7"/>
  <c r="J8"/>
  <c r="R8"/>
  <c r="AI8"/>
  <c r="AJ8"/>
  <c r="AK8"/>
  <c r="AL8"/>
  <c r="AM8"/>
  <c r="AN8"/>
  <c r="J9"/>
  <c r="R9"/>
  <c r="AI9"/>
  <c r="AJ9"/>
  <c r="AK9"/>
  <c r="AL9"/>
  <c r="AM9"/>
  <c r="AN9"/>
  <c r="J10"/>
  <c r="R10"/>
  <c r="AI10"/>
  <c r="AJ10"/>
  <c r="AK10"/>
  <c r="AL10"/>
  <c r="AM10"/>
  <c r="AN10"/>
  <c r="J11"/>
  <c r="R11"/>
  <c r="AI11"/>
  <c r="AJ11"/>
  <c r="AK11"/>
  <c r="AL11"/>
  <c r="AM11"/>
  <c r="AN11"/>
  <c r="J12"/>
  <c r="R12"/>
  <c r="AI12"/>
  <c r="AJ12"/>
  <c r="AK12"/>
  <c r="AL12"/>
  <c r="AM12"/>
  <c r="AN12"/>
  <c r="J13"/>
  <c r="R13"/>
  <c r="AI13"/>
  <c r="AJ13"/>
  <c r="AK13"/>
  <c r="AL13"/>
  <c r="AM13"/>
  <c r="AN13"/>
  <c r="J14"/>
  <c r="R14"/>
  <c r="AI14"/>
  <c r="AJ14"/>
  <c r="AK14"/>
  <c r="AL14"/>
  <c r="AM14"/>
  <c r="AN14"/>
  <c r="J15"/>
  <c r="R15"/>
  <c r="AI15"/>
  <c r="AJ15"/>
  <c r="AK15"/>
  <c r="AL15"/>
  <c r="AM15"/>
  <c r="AN15"/>
  <c r="J16"/>
  <c r="R16"/>
  <c r="AI16"/>
  <c r="AJ16"/>
  <c r="AK16"/>
  <c r="AL16"/>
  <c r="AM16"/>
  <c r="AN16"/>
  <c r="J17"/>
  <c r="R17"/>
  <c r="AI17"/>
  <c r="AJ17"/>
  <c r="AK17"/>
  <c r="AL17"/>
  <c r="AM17"/>
  <c r="AN17"/>
  <c r="J18"/>
  <c r="R18"/>
  <c r="AI18"/>
  <c r="AJ18"/>
  <c r="AK18"/>
  <c r="AL18"/>
  <c r="AM18"/>
  <c r="AN18"/>
  <c r="J19"/>
  <c r="R19"/>
  <c r="AI19"/>
  <c r="AJ19"/>
  <c r="AK19"/>
  <c r="AL19"/>
  <c r="AM19"/>
  <c r="AN19"/>
  <c r="J20"/>
  <c r="R20"/>
  <c r="AI20"/>
  <c r="AJ20"/>
  <c r="AK20"/>
  <c r="AL20"/>
  <c r="AM20"/>
  <c r="AN20"/>
  <c r="J21"/>
  <c r="R21"/>
  <c r="AI21"/>
  <c r="AJ21"/>
  <c r="AK21"/>
  <c r="AL21"/>
  <c r="AM21"/>
  <c r="AN21"/>
  <c r="J22"/>
  <c r="R22"/>
  <c r="AI22"/>
  <c r="AJ22"/>
  <c r="AK22"/>
  <c r="AL22"/>
  <c r="AM22"/>
  <c r="AN22"/>
  <c r="J23"/>
  <c r="R23"/>
  <c r="AI23"/>
  <c r="AJ23"/>
  <c r="AK23"/>
  <c r="AL23"/>
  <c r="AM23"/>
  <c r="AN23"/>
  <c r="J24"/>
  <c r="R24"/>
  <c r="AI24"/>
  <c r="AJ24"/>
  <c r="AK24"/>
  <c r="AL24"/>
  <c r="AM24"/>
  <c r="AN24"/>
  <c r="J25"/>
  <c r="R25"/>
  <c r="AI25"/>
  <c r="AJ25"/>
  <c r="AK25"/>
  <c r="AL25"/>
  <c r="AM25"/>
  <c r="AN25"/>
  <c r="J26"/>
  <c r="R26"/>
  <c r="AI26"/>
  <c r="AJ26"/>
  <c r="AK26"/>
  <c r="AL26"/>
  <c r="AM26"/>
  <c r="AN26"/>
  <c r="J27"/>
  <c r="R27"/>
  <c r="AI27"/>
  <c r="AJ27"/>
  <c r="AK27"/>
  <c r="AL27"/>
  <c r="AM27"/>
  <c r="AN27"/>
  <c r="J28"/>
  <c r="R28"/>
  <c r="AI28"/>
  <c r="AJ28"/>
  <c r="AK28"/>
  <c r="AL28"/>
  <c r="AM28"/>
  <c r="AN28"/>
  <c r="J29"/>
  <c r="R29"/>
  <c r="AI29"/>
  <c r="AJ29"/>
  <c r="AK29"/>
  <c r="AL29"/>
  <c r="AM29"/>
  <c r="AN29"/>
  <c r="J30"/>
  <c r="R30"/>
  <c r="AI30"/>
  <c r="AJ30"/>
  <c r="AK30"/>
  <c r="AL30"/>
  <c r="AM30"/>
  <c r="AN30"/>
  <c r="J31"/>
  <c r="R31"/>
  <c r="AI31"/>
  <c r="AJ31"/>
  <c r="AK31"/>
  <c r="AL31"/>
  <c r="AM31"/>
  <c r="AN31"/>
  <c r="J32"/>
  <c r="R32"/>
  <c r="AI32"/>
  <c r="AJ32"/>
  <c r="AK32"/>
  <c r="AL32"/>
  <c r="AM32"/>
  <c r="AN32"/>
  <c r="J33"/>
  <c r="R33"/>
  <c r="AI33"/>
  <c r="AJ33"/>
  <c r="AK33"/>
  <c r="AL33"/>
  <c r="AM33"/>
  <c r="AN33"/>
  <c r="J34"/>
  <c r="R34"/>
  <c r="AI34"/>
  <c r="AJ34"/>
  <c r="AK34"/>
  <c r="AL34"/>
  <c r="AM34"/>
  <c r="AN34"/>
  <c r="J35"/>
  <c r="R35"/>
  <c r="AI35"/>
  <c r="AJ35"/>
  <c r="AK35"/>
  <c r="AL35"/>
  <c r="AM35"/>
  <c r="AN35"/>
  <c r="J36"/>
  <c r="R36"/>
  <c r="AI36"/>
  <c r="AJ36"/>
  <c r="AK36"/>
  <c r="AL36"/>
  <c r="AM36"/>
  <c r="AN36"/>
  <c r="J37"/>
  <c r="R37"/>
  <c r="AI37"/>
  <c r="AJ37"/>
  <c r="AK37"/>
  <c r="AL37"/>
  <c r="AM37"/>
  <c r="AN37"/>
  <c r="J38"/>
  <c r="R38"/>
  <c r="AI38"/>
  <c r="AJ38"/>
  <c r="AK38"/>
  <c r="AL38"/>
  <c r="AM38"/>
  <c r="AN38"/>
  <c r="J39"/>
  <c r="R39"/>
  <c r="AI39"/>
  <c r="AJ39"/>
  <c r="AK39"/>
  <c r="AL39"/>
  <c r="AM39"/>
  <c r="AN39"/>
  <c r="J40"/>
  <c r="R40"/>
  <c r="AI40"/>
  <c r="AJ40"/>
  <c r="AK40"/>
  <c r="AL40"/>
  <c r="AM40"/>
  <c r="AN40"/>
  <c r="J41"/>
  <c r="R41"/>
  <c r="AI41"/>
  <c r="AJ41"/>
  <c r="AK41"/>
  <c r="AL41"/>
  <c r="AM41"/>
  <c r="AN41"/>
  <c r="J42"/>
  <c r="R42"/>
  <c r="AI42"/>
  <c r="AJ42"/>
  <c r="AK42"/>
  <c r="AL42"/>
  <c r="AM42"/>
  <c r="AN42"/>
  <c r="J43"/>
  <c r="R43"/>
  <c r="AI43"/>
  <c r="AJ43"/>
  <c r="AK43"/>
  <c r="AL43"/>
  <c r="AM43"/>
  <c r="AN43"/>
  <c r="J44"/>
  <c r="R44"/>
  <c r="AI44"/>
  <c r="AJ44"/>
  <c r="AK44"/>
  <c r="AL44"/>
  <c r="AM44"/>
  <c r="AN44"/>
  <c r="J45"/>
  <c r="R45"/>
  <c r="AI45"/>
  <c r="AJ45"/>
  <c r="AK45"/>
  <c r="AL45"/>
  <c r="AM45"/>
  <c r="AN45"/>
  <c r="J46"/>
  <c r="R46"/>
  <c r="AI46"/>
  <c r="AJ46"/>
  <c r="AK46"/>
  <c r="AL46"/>
  <c r="AM46"/>
  <c r="AN46"/>
  <c r="J47"/>
  <c r="R47"/>
  <c r="AI47"/>
  <c r="AJ47"/>
  <c r="AK47"/>
  <c r="AL47"/>
  <c r="AM47"/>
  <c r="AN47"/>
  <c r="J48"/>
  <c r="R48"/>
  <c r="AI48"/>
  <c r="AJ48"/>
  <c r="AK48"/>
  <c r="AL48"/>
  <c r="AM48"/>
  <c r="AN48"/>
  <c r="J49"/>
  <c r="R49"/>
  <c r="AI49"/>
  <c r="AJ49"/>
  <c r="AK49"/>
  <c r="AL49"/>
  <c r="AM49"/>
  <c r="AN49"/>
  <c r="J50"/>
  <c r="R50"/>
  <c r="AI50"/>
  <c r="AJ50"/>
  <c r="AK50"/>
  <c r="AL50"/>
  <c r="AM50"/>
  <c r="AN50"/>
  <c r="J51"/>
  <c r="R51"/>
  <c r="AI51"/>
  <c r="AJ51"/>
  <c r="AK51"/>
  <c r="AL51"/>
  <c r="AM51"/>
  <c r="AN51"/>
  <c r="J52"/>
  <c r="R52"/>
  <c r="AI52"/>
  <c r="AJ52"/>
  <c r="AK52"/>
  <c r="AL52"/>
  <c r="AM52"/>
  <c r="AN52"/>
  <c r="J53"/>
  <c r="R53"/>
  <c r="AI53"/>
  <c r="AJ53"/>
  <c r="AK53"/>
  <c r="AL53"/>
  <c r="AM53"/>
  <c r="AN53"/>
  <c r="J54"/>
  <c r="R54"/>
  <c r="AI54"/>
  <c r="AJ54"/>
  <c r="AK54"/>
  <c r="AL54"/>
  <c r="AM54"/>
  <c r="AN54"/>
  <c r="J55"/>
  <c r="R55"/>
  <c r="AI55"/>
  <c r="AJ55"/>
  <c r="AK55"/>
  <c r="AL55"/>
  <c r="AM55"/>
  <c r="AN55"/>
  <c r="J56"/>
  <c r="R56"/>
  <c r="AI56"/>
  <c r="AJ56"/>
  <c r="AK56"/>
  <c r="AL56"/>
  <c r="AM56"/>
  <c r="AN56"/>
  <c r="J57"/>
  <c r="R57"/>
  <c r="AI57"/>
  <c r="AJ57"/>
  <c r="AK57"/>
  <c r="AL57"/>
  <c r="AM57"/>
  <c r="AN57"/>
  <c r="J58"/>
  <c r="R58"/>
  <c r="AI58"/>
  <c r="AJ58"/>
  <c r="AK58"/>
  <c r="AL58"/>
  <c r="AM58"/>
  <c r="AN58"/>
  <c r="J59"/>
  <c r="R59"/>
  <c r="AI59"/>
  <c r="AJ59"/>
  <c r="AK59"/>
  <c r="AL59"/>
  <c r="AM59"/>
  <c r="AN59"/>
  <c r="J60"/>
  <c r="R60"/>
  <c r="AI60"/>
  <c r="AJ60"/>
  <c r="AK60"/>
  <c r="AL60"/>
  <c r="AM60"/>
  <c r="AN60"/>
  <c r="J61"/>
  <c r="R61"/>
  <c r="AI61"/>
  <c r="AJ61"/>
  <c r="AK61"/>
  <c r="AL61"/>
  <c r="AM61"/>
  <c r="AN61"/>
  <c r="J62"/>
  <c r="R62"/>
  <c r="AI62"/>
  <c r="AJ62"/>
  <c r="AK62"/>
  <c r="AL62"/>
  <c r="AM62"/>
  <c r="AN62"/>
  <c r="J63"/>
  <c r="R63"/>
  <c r="AI63"/>
  <c r="AJ63"/>
  <c r="AK63"/>
  <c r="AL63"/>
  <c r="AM63"/>
  <c r="AN63"/>
  <c r="J64"/>
  <c r="R64"/>
  <c r="AI64"/>
  <c r="AJ64"/>
  <c r="AK64"/>
  <c r="AL64"/>
  <c r="AM64"/>
  <c r="AN64"/>
  <c r="J65"/>
  <c r="R65"/>
  <c r="AI65"/>
  <c r="AJ65"/>
  <c r="AK65"/>
  <c r="AL65"/>
  <c r="AM65"/>
  <c r="AN65"/>
  <c r="J66"/>
  <c r="R66"/>
  <c r="AI66"/>
  <c r="AJ66"/>
  <c r="AK66"/>
  <c r="AL66"/>
  <c r="AM66"/>
  <c r="AN66"/>
  <c r="J67"/>
  <c r="R67"/>
  <c r="AI67"/>
  <c r="AJ67"/>
  <c r="AK67"/>
  <c r="AL67"/>
  <c r="AM67"/>
  <c r="AN67"/>
  <c r="J68"/>
  <c r="R68"/>
  <c r="AI68"/>
  <c r="AJ68"/>
  <c r="AK68"/>
  <c r="AL68"/>
  <c r="AM68"/>
  <c r="AN68"/>
  <c r="J69"/>
  <c r="R69"/>
  <c r="AI69"/>
  <c r="AJ69"/>
  <c r="AK69"/>
  <c r="AL69"/>
  <c r="AM69"/>
  <c r="AN69"/>
  <c r="J70"/>
  <c r="R70"/>
  <c r="AI70"/>
  <c r="AJ70"/>
  <c r="AK70"/>
  <c r="AL70"/>
  <c r="AM70"/>
  <c r="AN70"/>
  <c r="J71"/>
  <c r="R71"/>
  <c r="AI71"/>
  <c r="AJ71"/>
  <c r="AK71"/>
  <c r="AL71"/>
  <c r="AM71"/>
  <c r="AN71"/>
  <c r="J72"/>
  <c r="R72"/>
  <c r="AI72"/>
  <c r="AJ72"/>
  <c r="AK72"/>
  <c r="AL72"/>
  <c r="AM72"/>
  <c r="AN72"/>
  <c r="J73"/>
  <c r="R73"/>
  <c r="AI73"/>
  <c r="AJ73"/>
  <c r="AK73"/>
  <c r="AL73"/>
  <c r="AM73"/>
  <c r="AN73"/>
  <c r="J74"/>
  <c r="R74"/>
  <c r="AI74"/>
  <c r="AJ74"/>
  <c r="AK74"/>
  <c r="AL74"/>
  <c r="AM74"/>
  <c r="AN74"/>
  <c r="J75"/>
  <c r="R75"/>
  <c r="AI75"/>
  <c r="AJ75"/>
  <c r="AK75"/>
  <c r="AL75"/>
  <c r="AM75"/>
  <c r="AN75"/>
  <c r="J76"/>
  <c r="R76"/>
  <c r="AI76"/>
  <c r="AJ76"/>
  <c r="AK76"/>
  <c r="AL76"/>
  <c r="AM76"/>
  <c r="AN76"/>
  <c r="J77"/>
  <c r="R77"/>
  <c r="AI77"/>
  <c r="AJ77"/>
  <c r="AK77"/>
  <c r="AL77"/>
  <c r="AM77"/>
  <c r="AN77"/>
  <c r="J78"/>
  <c r="R78"/>
  <c r="AI78"/>
  <c r="AJ78"/>
  <c r="AK78"/>
  <c r="AL78"/>
  <c r="AM78"/>
  <c r="AN78"/>
  <c r="J79"/>
  <c r="R79"/>
  <c r="AI79"/>
  <c r="AJ79"/>
  <c r="AK79"/>
  <c r="AL79"/>
  <c r="AM79"/>
  <c r="AN79"/>
  <c r="J80"/>
  <c r="R80"/>
  <c r="AI80"/>
  <c r="AJ80"/>
  <c r="AK80"/>
  <c r="AL80"/>
  <c r="AM80"/>
  <c r="AN80"/>
  <c r="J81"/>
  <c r="R81"/>
  <c r="AI81"/>
  <c r="AJ81"/>
  <c r="AK81"/>
  <c r="AL81"/>
  <c r="AM81"/>
  <c r="AN81"/>
  <c r="J82"/>
  <c r="R82"/>
  <c r="AI82"/>
  <c r="AJ82"/>
  <c r="AK82"/>
  <c r="AL82"/>
  <c r="AM82"/>
  <c r="AN82"/>
  <c r="J83"/>
  <c r="R83"/>
  <c r="AI83"/>
  <c r="AJ83"/>
  <c r="AK83"/>
  <c r="AL83"/>
  <c r="AM83"/>
  <c r="AN83"/>
  <c r="J84"/>
  <c r="R84"/>
  <c r="AI84"/>
  <c r="AJ84"/>
  <c r="AK84"/>
  <c r="AL84"/>
  <c r="AM84"/>
  <c r="AN84"/>
  <c r="J85"/>
  <c r="R85"/>
  <c r="AI85"/>
  <c r="AJ85"/>
  <c r="AK85"/>
  <c r="AL85"/>
  <c r="AM85"/>
  <c r="AN85"/>
  <c r="J86"/>
  <c r="R86"/>
  <c r="AI86"/>
  <c r="AJ86"/>
  <c r="AK86"/>
  <c r="AL86"/>
  <c r="AM86"/>
  <c r="AN86"/>
  <c r="J87"/>
  <c r="R87"/>
  <c r="AI87"/>
  <c r="AJ87"/>
  <c r="AK87"/>
  <c r="AL87"/>
  <c r="AM87"/>
  <c r="AN87"/>
  <c r="J88"/>
  <c r="R88"/>
  <c r="AI88"/>
  <c r="AJ88"/>
  <c r="AK88"/>
  <c r="AL88"/>
  <c r="AM88"/>
  <c r="AN88"/>
  <c r="J89"/>
  <c r="R89"/>
  <c r="AI89"/>
  <c r="AJ89"/>
  <c r="AK89"/>
  <c r="AL89"/>
  <c r="AM89"/>
  <c r="AN89"/>
  <c r="J90"/>
  <c r="R90"/>
  <c r="AI90"/>
  <c r="AJ90"/>
  <c r="AK90"/>
  <c r="AL90"/>
  <c r="AM90"/>
  <c r="AN90"/>
  <c r="J91"/>
  <c r="R91"/>
  <c r="AI91"/>
  <c r="AJ91"/>
  <c r="AK91"/>
  <c r="AL91"/>
  <c r="AM91"/>
  <c r="AN91"/>
  <c r="J92"/>
  <c r="R92"/>
  <c r="AI92"/>
  <c r="AJ92"/>
  <c r="AK92"/>
  <c r="AL92"/>
  <c r="AM92"/>
  <c r="AN92"/>
  <c r="J93"/>
  <c r="R93"/>
  <c r="AI93"/>
  <c r="AJ93"/>
  <c r="AK93"/>
  <c r="AL93"/>
  <c r="AM93"/>
  <c r="AN93"/>
  <c r="J94"/>
  <c r="R94"/>
  <c r="AI94"/>
  <c r="AJ94"/>
  <c r="AK94"/>
  <c r="AL94"/>
  <c r="AM94"/>
  <c r="AN94"/>
  <c r="J95"/>
  <c r="R95"/>
  <c r="AI95"/>
  <c r="AJ95"/>
  <c r="AK95"/>
  <c r="AL95"/>
  <c r="AM95"/>
  <c r="AN95"/>
  <c r="J96"/>
  <c r="R96"/>
  <c r="AI96"/>
  <c r="AJ96"/>
  <c r="AK96"/>
  <c r="AL96"/>
  <c r="AM96"/>
  <c r="AN96"/>
  <c r="J97"/>
  <c r="R97"/>
  <c r="AI97"/>
  <c r="AJ97"/>
  <c r="AK97"/>
  <c r="AL97"/>
  <c r="AM97"/>
  <c r="AN97"/>
  <c r="J98"/>
  <c r="R98"/>
  <c r="AI98"/>
  <c r="AJ98"/>
  <c r="AK98"/>
  <c r="AL98"/>
  <c r="AM98"/>
  <c r="AN98"/>
  <c r="AI99"/>
  <c r="AJ99"/>
  <c r="AK99"/>
  <c r="AL99"/>
  <c r="AM99"/>
  <c r="AN99"/>
  <c r="AI100"/>
  <c r="AJ100"/>
  <c r="AK100"/>
  <c r="AL100"/>
  <c r="AM100"/>
  <c r="AN100"/>
  <c r="AI101"/>
  <c r="AJ101"/>
  <c r="AK101"/>
  <c r="AL101"/>
  <c r="AM101"/>
  <c r="AN101"/>
  <c r="AI102"/>
  <c r="AJ102"/>
  <c r="AK102"/>
  <c r="AL102"/>
  <c r="AM102"/>
  <c r="AN102"/>
  <c r="AI103"/>
  <c r="AJ103"/>
  <c r="AK103"/>
  <c r="AL103"/>
  <c r="AM103"/>
  <c r="AN103"/>
  <c r="AI104"/>
  <c r="AJ104"/>
  <c r="AK104"/>
  <c r="AL104"/>
  <c r="AM104"/>
  <c r="AN104"/>
  <c r="AI105"/>
  <c r="AJ105"/>
  <c r="AK105"/>
  <c r="AL105"/>
  <c r="AM105"/>
  <c r="AN105"/>
  <c r="I106"/>
  <c r="J106"/>
  <c r="Q106"/>
  <c r="R106"/>
  <c r="Q107"/>
  <c r="R107"/>
  <c r="I108"/>
  <c r="J108"/>
  <c r="Q108"/>
  <c r="R108"/>
  <c r="I113"/>
  <c r="J113"/>
  <c r="Q113"/>
  <c r="R113"/>
  <c r="Q114"/>
  <c r="R114"/>
  <c r="J19" i="7"/>
  <c r="R19"/>
  <c r="J20"/>
  <c r="R20"/>
  <c r="J21"/>
  <c r="R21"/>
  <c r="J22"/>
  <c r="R22"/>
  <c r="J23"/>
  <c r="R23"/>
  <c r="J24"/>
  <c r="R24"/>
  <c r="J25"/>
  <c r="R25"/>
  <c r="J26"/>
  <c r="R26"/>
  <c r="J27"/>
  <c r="R27"/>
  <c r="J28"/>
  <c r="R28"/>
  <c r="J29"/>
  <c r="R29"/>
  <c r="J30"/>
  <c r="R30"/>
  <c r="J31"/>
  <c r="R31"/>
  <c r="J32"/>
  <c r="R32"/>
  <c r="J33"/>
  <c r="R33"/>
  <c r="J34"/>
  <c r="R34"/>
  <c r="J35"/>
  <c r="R35"/>
  <c r="J36"/>
  <c r="R36"/>
  <c r="J37"/>
  <c r="R37"/>
  <c r="J38"/>
  <c r="R38"/>
  <c r="J39"/>
  <c r="R39"/>
  <c r="J40"/>
  <c r="R40"/>
  <c r="J41"/>
  <c r="R41"/>
  <c r="J42"/>
  <c r="R42"/>
  <c r="J43"/>
  <c r="R43"/>
  <c r="J44"/>
  <c r="R44"/>
  <c r="J45"/>
  <c r="R45"/>
  <c r="J46"/>
  <c r="R46"/>
  <c r="J47"/>
  <c r="R47"/>
  <c r="J48"/>
  <c r="R48"/>
  <c r="J49"/>
  <c r="R49"/>
  <c r="J50"/>
  <c r="R50"/>
  <c r="J51"/>
  <c r="R51"/>
  <c r="J52"/>
  <c r="R52"/>
  <c r="J53"/>
  <c r="R53"/>
  <c r="J54"/>
  <c r="R54"/>
  <c r="J55"/>
  <c r="R55"/>
  <c r="J56"/>
  <c r="R56"/>
  <c r="J57"/>
  <c r="R57"/>
  <c r="J58"/>
  <c r="R58"/>
  <c r="J59"/>
  <c r="R59"/>
  <c r="J60"/>
  <c r="R60"/>
  <c r="J61"/>
  <c r="R61"/>
  <c r="J62"/>
  <c r="R62"/>
  <c r="J63"/>
  <c r="R63"/>
  <c r="J64"/>
  <c r="R64"/>
  <c r="J65"/>
  <c r="R65"/>
  <c r="J66"/>
  <c r="R66"/>
  <c r="J67"/>
  <c r="R67"/>
  <c r="J68"/>
  <c r="R68"/>
  <c r="J69"/>
  <c r="R69"/>
  <c r="J70"/>
  <c r="R70"/>
  <c r="J71"/>
  <c r="R71"/>
  <c r="J72"/>
  <c r="R72"/>
  <c r="J73"/>
  <c r="R73"/>
  <c r="J74"/>
  <c r="R74"/>
  <c r="J75"/>
  <c r="R75"/>
  <c r="J76"/>
  <c r="R76"/>
  <c r="J77"/>
  <c r="R77"/>
  <c r="J78"/>
  <c r="R78"/>
  <c r="J79"/>
  <c r="R79"/>
  <c r="J80"/>
  <c r="R80"/>
  <c r="J81"/>
  <c r="R81"/>
  <c r="J82"/>
  <c r="R82"/>
  <c r="J83"/>
  <c r="R83"/>
  <c r="J84"/>
  <c r="R84"/>
  <c r="J85"/>
  <c r="R85"/>
  <c r="J86"/>
  <c r="R86"/>
  <c r="J87"/>
  <c r="R87"/>
  <c r="J88"/>
  <c r="R88"/>
  <c r="J89"/>
  <c r="R89"/>
  <c r="J90"/>
  <c r="R90"/>
  <c r="J91"/>
  <c r="R91"/>
  <c r="J92"/>
  <c r="R92"/>
  <c r="J93"/>
  <c r="R93"/>
  <c r="J94"/>
  <c r="R94"/>
  <c r="J95"/>
  <c r="R95"/>
  <c r="J96"/>
  <c r="R96"/>
  <c r="J97"/>
  <c r="R97"/>
  <c r="J98"/>
  <c r="R98"/>
  <c r="I106"/>
  <c r="J106"/>
  <c r="Q106"/>
  <c r="R106"/>
  <c r="Q107"/>
  <c r="R107"/>
  <c r="I108"/>
  <c r="J108"/>
  <c r="Q108"/>
  <c r="R108"/>
  <c r="I113"/>
  <c r="J113"/>
  <c r="Q113"/>
  <c r="R113"/>
  <c r="Q114"/>
  <c r="R114"/>
  <c r="J19" i="5"/>
  <c r="R19"/>
  <c r="AI19"/>
  <c r="AJ19"/>
  <c r="AK19"/>
  <c r="AL19"/>
  <c r="AM19"/>
  <c r="AN19"/>
  <c r="J20"/>
  <c r="R20"/>
  <c r="AI20"/>
  <c r="AJ20"/>
  <c r="AK20"/>
  <c r="AL20"/>
  <c r="AM20"/>
  <c r="AN20"/>
  <c r="J21"/>
  <c r="R21"/>
  <c r="AI21"/>
  <c r="AJ21"/>
  <c r="AK21"/>
  <c r="AL21"/>
  <c r="AM21"/>
  <c r="AN21"/>
  <c r="J22"/>
  <c r="R22"/>
  <c r="AI22"/>
  <c r="AJ22"/>
  <c r="AK22"/>
  <c r="AL22"/>
  <c r="AM22"/>
  <c r="AN22"/>
  <c r="J23"/>
  <c r="R23"/>
  <c r="AI23"/>
  <c r="AJ23"/>
  <c r="AK23"/>
  <c r="AL23"/>
  <c r="AM23"/>
  <c r="AN23"/>
  <c r="J24"/>
  <c r="R24"/>
  <c r="AI24"/>
  <c r="AJ24"/>
  <c r="AK24"/>
  <c r="AL24"/>
  <c r="AM24"/>
  <c r="AN24"/>
  <c r="J25"/>
  <c r="R25"/>
  <c r="AI25"/>
  <c r="AJ25"/>
  <c r="AK25"/>
  <c r="AL25"/>
  <c r="AM25"/>
  <c r="AN25"/>
  <c r="J26"/>
  <c r="R26"/>
  <c r="AI26"/>
  <c r="AJ26"/>
  <c r="AK26"/>
  <c r="AL26"/>
  <c r="AM26"/>
  <c r="AN26"/>
  <c r="J27"/>
  <c r="R27"/>
  <c r="AI27"/>
  <c r="AJ27"/>
  <c r="AK27"/>
  <c r="AL27"/>
  <c r="AM27"/>
  <c r="AN27"/>
  <c r="J28"/>
  <c r="R28"/>
  <c r="AI28"/>
  <c r="AJ28"/>
  <c r="AK28"/>
  <c r="AL28"/>
  <c r="AM28"/>
  <c r="AN28"/>
  <c r="J29"/>
  <c r="R29"/>
  <c r="AI29"/>
  <c r="AJ29"/>
  <c r="AK29"/>
  <c r="AL29"/>
  <c r="AM29"/>
  <c r="AN29"/>
  <c r="J30"/>
  <c r="R30"/>
  <c r="AI30"/>
  <c r="AJ30"/>
  <c r="AK30"/>
  <c r="AL30"/>
  <c r="AM30"/>
  <c r="AN30"/>
  <c r="J31"/>
  <c r="R31"/>
  <c r="AI31"/>
  <c r="AJ31"/>
  <c r="AK31"/>
  <c r="AL31"/>
  <c r="AM31"/>
  <c r="AN31"/>
  <c r="J32"/>
  <c r="R32"/>
  <c r="AI32"/>
  <c r="AJ32"/>
  <c r="AK32"/>
  <c r="AL32"/>
  <c r="AM32"/>
  <c r="AN32"/>
  <c r="J33"/>
  <c r="R33"/>
  <c r="AI33"/>
  <c r="AJ33"/>
  <c r="AK33"/>
  <c r="AL33"/>
  <c r="AM33"/>
  <c r="AN33"/>
  <c r="J34"/>
  <c r="R34"/>
  <c r="AI34"/>
  <c r="AJ34"/>
  <c r="AK34"/>
  <c r="AL34"/>
  <c r="AM34"/>
  <c r="AN34"/>
  <c r="J35"/>
  <c r="R35"/>
  <c r="AI35"/>
  <c r="AJ35"/>
  <c r="AK35"/>
  <c r="AL35"/>
  <c r="AM35"/>
  <c r="AN35"/>
  <c r="J36"/>
  <c r="R36"/>
  <c r="AI36"/>
  <c r="AJ36"/>
  <c r="AK36"/>
  <c r="AL36"/>
  <c r="AM36"/>
  <c r="AN36"/>
  <c r="J37"/>
  <c r="R37"/>
  <c r="AI37"/>
  <c r="AJ37"/>
  <c r="AK37"/>
  <c r="AL37"/>
  <c r="AM37"/>
  <c r="AN37"/>
  <c r="J38"/>
  <c r="R38"/>
  <c r="AI38"/>
  <c r="AJ38"/>
  <c r="AK38"/>
  <c r="AL38"/>
  <c r="AM38"/>
  <c r="AN38"/>
  <c r="J39"/>
  <c r="R39"/>
  <c r="AI39"/>
  <c r="AJ39"/>
  <c r="AK39"/>
  <c r="AL39"/>
  <c r="AM39"/>
  <c r="AN39"/>
  <c r="J40"/>
  <c r="R40"/>
  <c r="AI40"/>
  <c r="AJ40"/>
  <c r="AK40"/>
  <c r="AL40"/>
  <c r="AM40"/>
  <c r="AN40"/>
  <c r="J41"/>
  <c r="R41"/>
  <c r="AI41"/>
  <c r="AJ41"/>
  <c r="AK41"/>
  <c r="AL41"/>
  <c r="AM41"/>
  <c r="AN41"/>
  <c r="J42"/>
  <c r="R42"/>
  <c r="AI42"/>
  <c r="AJ42"/>
  <c r="AK42"/>
  <c r="AL42"/>
  <c r="AM42"/>
  <c r="AN42"/>
  <c r="J43"/>
  <c r="R43"/>
  <c r="AI43"/>
  <c r="AJ43"/>
  <c r="AK43"/>
  <c r="AL43"/>
  <c r="AM43"/>
  <c r="AN43"/>
  <c r="J44"/>
  <c r="R44"/>
  <c r="AI44"/>
  <c r="AJ44"/>
  <c r="AK44"/>
  <c r="AL44"/>
  <c r="AM44"/>
  <c r="AN44"/>
  <c r="J45"/>
  <c r="R45"/>
  <c r="AI45"/>
  <c r="AJ45"/>
  <c r="AK45"/>
  <c r="AL45"/>
  <c r="AM45"/>
  <c r="AN45"/>
  <c r="J46"/>
  <c r="R46"/>
  <c r="AI46"/>
  <c r="AJ46"/>
  <c r="AK46"/>
  <c r="AL46"/>
  <c r="AM46"/>
  <c r="AN46"/>
  <c r="J47"/>
  <c r="R47"/>
  <c r="AI47"/>
  <c r="AJ47"/>
  <c r="AK47"/>
  <c r="AL47"/>
  <c r="AM47"/>
  <c r="AN47"/>
  <c r="J48"/>
  <c r="R48"/>
  <c r="AI48"/>
  <c r="AJ48"/>
  <c r="AK48"/>
  <c r="AL48"/>
  <c r="AM48"/>
  <c r="AN48"/>
  <c r="J49"/>
  <c r="R49"/>
  <c r="AI49"/>
  <c r="AJ49"/>
  <c r="AK49"/>
  <c r="AL49"/>
  <c r="AM49"/>
  <c r="AN49"/>
  <c r="J50"/>
  <c r="R50"/>
  <c r="AI50"/>
  <c r="AJ50"/>
  <c r="AK50"/>
  <c r="AL50"/>
  <c r="AM50"/>
  <c r="AN50"/>
  <c r="J51"/>
  <c r="R51"/>
  <c r="AI51"/>
  <c r="AJ51"/>
  <c r="AK51"/>
  <c r="AL51"/>
  <c r="AM51"/>
  <c r="AN51"/>
  <c r="J52"/>
  <c r="R52"/>
  <c r="AI52"/>
  <c r="AJ52"/>
  <c r="AK52"/>
  <c r="AL52"/>
  <c r="AM52"/>
  <c r="AN52"/>
  <c r="J53"/>
  <c r="R53"/>
  <c r="AI53"/>
  <c r="AJ53"/>
  <c r="AK53"/>
  <c r="AL53"/>
  <c r="AM53"/>
  <c r="AN53"/>
  <c r="J54"/>
  <c r="R54"/>
  <c r="AI54"/>
  <c r="AJ54"/>
  <c r="AK54"/>
  <c r="AL54"/>
  <c r="AM54"/>
  <c r="AN54"/>
  <c r="J55"/>
  <c r="R55"/>
  <c r="AI55"/>
  <c r="AJ55"/>
  <c r="AK55"/>
  <c r="AL55"/>
  <c r="AM55"/>
  <c r="AN55"/>
  <c r="J56"/>
  <c r="R56"/>
  <c r="AI56"/>
  <c r="AJ56"/>
  <c r="AK56"/>
  <c r="AL56"/>
  <c r="AM56"/>
  <c r="AN56"/>
  <c r="J57"/>
  <c r="R57"/>
  <c r="AI57"/>
  <c r="AJ57"/>
  <c r="AK57"/>
  <c r="AL57"/>
  <c r="AM57"/>
  <c r="AN57"/>
  <c r="J58"/>
  <c r="R58"/>
  <c r="AI58"/>
  <c r="AJ58"/>
  <c r="AK58"/>
  <c r="AL58"/>
  <c r="AM58"/>
  <c r="AN58"/>
  <c r="J59"/>
  <c r="R59"/>
  <c r="AI59"/>
  <c r="AJ59"/>
  <c r="AK59"/>
  <c r="AL59"/>
  <c r="AM59"/>
  <c r="AN59"/>
  <c r="J60"/>
  <c r="R60"/>
  <c r="AI60"/>
  <c r="AJ60"/>
  <c r="AK60"/>
  <c r="AL60"/>
  <c r="AM60"/>
  <c r="AN60"/>
  <c r="J61"/>
  <c r="R61"/>
  <c r="AI61"/>
  <c r="AJ61"/>
  <c r="AK61"/>
  <c r="AL61"/>
  <c r="AM61"/>
  <c r="AN61"/>
  <c r="J62"/>
  <c r="R62"/>
  <c r="AI62"/>
  <c r="AJ62"/>
  <c r="AK62"/>
  <c r="AL62"/>
  <c r="AM62"/>
  <c r="AN62"/>
  <c r="J63"/>
  <c r="R63"/>
  <c r="AI63"/>
  <c r="AJ63"/>
  <c r="AK63"/>
  <c r="AL63"/>
  <c r="AM63"/>
  <c r="AN63"/>
  <c r="J64"/>
  <c r="R64"/>
  <c r="AI64"/>
  <c r="AJ64"/>
  <c r="AK64"/>
  <c r="AL64"/>
  <c r="AM64"/>
  <c r="AN64"/>
  <c r="J65"/>
  <c r="R65"/>
  <c r="AI65"/>
  <c r="AJ65"/>
  <c r="AK65"/>
  <c r="AL65"/>
  <c r="AM65"/>
  <c r="AN65"/>
  <c r="J66"/>
  <c r="R66"/>
  <c r="AI66"/>
  <c r="AJ66"/>
  <c r="AK66"/>
  <c r="AL66"/>
  <c r="AM66"/>
  <c r="AN66"/>
  <c r="J67"/>
  <c r="R67"/>
  <c r="AI67"/>
  <c r="AJ67"/>
  <c r="AK67"/>
  <c r="AL67"/>
  <c r="AM67"/>
  <c r="AN67"/>
  <c r="J68"/>
  <c r="R68"/>
  <c r="AI68"/>
  <c r="AJ68"/>
  <c r="AK68"/>
  <c r="AL68"/>
  <c r="AM68"/>
  <c r="AN68"/>
  <c r="J69"/>
  <c r="R69"/>
  <c r="AI69"/>
  <c r="AJ69"/>
  <c r="AK69"/>
  <c r="AL69"/>
  <c r="AM69"/>
  <c r="AN69"/>
  <c r="J70"/>
  <c r="R70"/>
  <c r="AI70"/>
  <c r="AJ70"/>
  <c r="AK70"/>
  <c r="AL70"/>
  <c r="AM70"/>
  <c r="AN70"/>
  <c r="J71"/>
  <c r="R71"/>
  <c r="AI71"/>
  <c r="AJ71"/>
  <c r="AK71"/>
  <c r="AL71"/>
  <c r="AM71"/>
  <c r="AN71"/>
  <c r="J72"/>
  <c r="R72"/>
  <c r="AI72"/>
  <c r="AJ72"/>
  <c r="AK72"/>
  <c r="AL72"/>
  <c r="AM72"/>
  <c r="AN72"/>
  <c r="J73"/>
  <c r="R73"/>
  <c r="AI73"/>
  <c r="AJ73"/>
  <c r="AK73"/>
  <c r="AL73"/>
  <c r="AM73"/>
  <c r="AN73"/>
  <c r="J74"/>
  <c r="R74"/>
  <c r="AI74"/>
  <c r="AJ74"/>
  <c r="AK74"/>
  <c r="AL74"/>
  <c r="AM74"/>
  <c r="AN74"/>
  <c r="J75"/>
  <c r="R75"/>
  <c r="AI75"/>
  <c r="AJ75"/>
  <c r="AK75"/>
  <c r="AL75"/>
  <c r="AM75"/>
  <c r="AN75"/>
  <c r="J76"/>
  <c r="R76"/>
  <c r="AI76"/>
  <c r="AJ76"/>
  <c r="AK76"/>
  <c r="AL76"/>
  <c r="AM76"/>
  <c r="AN76"/>
  <c r="J77"/>
  <c r="R77"/>
  <c r="AI77"/>
  <c r="AJ77"/>
  <c r="AK77"/>
  <c r="AL77"/>
  <c r="AM77"/>
  <c r="AN77"/>
  <c r="J78"/>
  <c r="R78"/>
  <c r="AI78"/>
  <c r="AJ78"/>
  <c r="AK78"/>
  <c r="AL78"/>
  <c r="AM78"/>
  <c r="AN78"/>
  <c r="J79"/>
  <c r="R79"/>
  <c r="AI79"/>
  <c r="AJ79"/>
  <c r="AK79"/>
  <c r="AL79"/>
  <c r="AM79"/>
  <c r="AN79"/>
  <c r="J80"/>
  <c r="R80"/>
  <c r="AI80"/>
  <c r="AJ80"/>
  <c r="AK80"/>
  <c r="AL80"/>
  <c r="AM80"/>
  <c r="AN80"/>
  <c r="J81"/>
  <c r="R81"/>
  <c r="AI81"/>
  <c r="AJ81"/>
  <c r="AK81"/>
  <c r="AL81"/>
  <c r="AM81"/>
  <c r="AN81"/>
  <c r="J82"/>
  <c r="R82"/>
  <c r="AI82"/>
  <c r="AJ82"/>
  <c r="AK82"/>
  <c r="AL82"/>
  <c r="AM82"/>
  <c r="AN82"/>
  <c r="J83"/>
  <c r="R83"/>
  <c r="AI83"/>
  <c r="AJ83"/>
  <c r="AK83"/>
  <c r="AL83"/>
  <c r="AM83"/>
  <c r="AN83"/>
  <c r="J84"/>
  <c r="R84"/>
  <c r="AI84"/>
  <c r="AJ84"/>
  <c r="AK84"/>
  <c r="AL84"/>
  <c r="AM84"/>
  <c r="AN84"/>
  <c r="J85"/>
  <c r="R85"/>
  <c r="AI85"/>
  <c r="AJ85"/>
  <c r="AK85"/>
  <c r="AL85"/>
  <c r="AM85"/>
  <c r="AN85"/>
  <c r="J86"/>
  <c r="R86"/>
  <c r="AI86"/>
  <c r="AJ86"/>
  <c r="AK86"/>
  <c r="AL86"/>
  <c r="AM86"/>
  <c r="AN86"/>
  <c r="J87"/>
  <c r="R87"/>
  <c r="AI87"/>
  <c r="AJ87"/>
  <c r="AK87"/>
  <c r="AL87"/>
  <c r="AM87"/>
  <c r="AN87"/>
  <c r="J88"/>
  <c r="R88"/>
  <c r="AI88"/>
  <c r="AJ88"/>
  <c r="AK88"/>
  <c r="AL88"/>
  <c r="AM88"/>
  <c r="AN88"/>
  <c r="J89"/>
  <c r="R89"/>
  <c r="AI89"/>
  <c r="AJ89"/>
  <c r="AK89"/>
  <c r="AL89"/>
  <c r="AM89"/>
  <c r="AN89"/>
  <c r="J90"/>
  <c r="R90"/>
  <c r="AI90"/>
  <c r="AJ90"/>
  <c r="AK90"/>
  <c r="AL90"/>
  <c r="AM90"/>
  <c r="AN90"/>
  <c r="J91"/>
  <c r="R91"/>
  <c r="AI91"/>
  <c r="AJ91"/>
  <c r="AK91"/>
  <c r="AL91"/>
  <c r="AM91"/>
  <c r="AN91"/>
  <c r="J92"/>
  <c r="R92"/>
  <c r="AI92"/>
  <c r="AJ92"/>
  <c r="AK92"/>
  <c r="AL92"/>
  <c r="AM92"/>
  <c r="AN92"/>
  <c r="J93"/>
  <c r="R93"/>
  <c r="AI93"/>
  <c r="AJ93"/>
  <c r="AK93"/>
  <c r="AL93"/>
  <c r="AM93"/>
  <c r="AN93"/>
  <c r="J94"/>
  <c r="R94"/>
  <c r="AI94"/>
  <c r="AJ94"/>
  <c r="AK94"/>
  <c r="AL94"/>
  <c r="AM94"/>
  <c r="AN94"/>
  <c r="J95"/>
  <c r="R95"/>
  <c r="AI95"/>
  <c r="AJ95"/>
  <c r="AK95"/>
  <c r="AL95"/>
  <c r="AM95"/>
  <c r="AN95"/>
  <c r="J96"/>
  <c r="R96"/>
  <c r="AI96"/>
  <c r="AJ96"/>
  <c r="AK96"/>
  <c r="AL96"/>
  <c r="AM96"/>
  <c r="AN96"/>
  <c r="J97"/>
  <c r="R97"/>
  <c r="AI97"/>
  <c r="AJ97"/>
  <c r="AK97"/>
  <c r="AL97"/>
  <c r="AM97"/>
  <c r="AN97"/>
  <c r="J98"/>
  <c r="R98"/>
  <c r="AI98"/>
  <c r="AJ98"/>
  <c r="AK98"/>
  <c r="AL98"/>
  <c r="AM98"/>
  <c r="AN98"/>
  <c r="AI100"/>
  <c r="AJ100"/>
  <c r="AK100"/>
  <c r="AL100"/>
  <c r="AM100"/>
  <c r="AN100"/>
  <c r="AI101"/>
  <c r="AJ101"/>
  <c r="AK101"/>
  <c r="AL101"/>
  <c r="AM101"/>
  <c r="AN101"/>
  <c r="AI102"/>
  <c r="AJ102"/>
  <c r="AK102"/>
  <c r="AL102"/>
  <c r="AM102"/>
  <c r="AN102"/>
  <c r="AI103"/>
  <c r="AJ103"/>
  <c r="AK103"/>
  <c r="AL103"/>
  <c r="AM103"/>
  <c r="AN103"/>
  <c r="AI104"/>
  <c r="AJ104"/>
  <c r="AK104"/>
  <c r="AL104"/>
  <c r="AM104"/>
  <c r="AN104"/>
  <c r="AI105"/>
  <c r="AJ105"/>
  <c r="AK105"/>
  <c r="AL105"/>
  <c r="AM105"/>
  <c r="AN105"/>
  <c r="I106"/>
  <c r="J106"/>
  <c r="Q106"/>
  <c r="R106"/>
  <c r="Q107"/>
  <c r="R107"/>
  <c r="I108"/>
  <c r="J108"/>
  <c r="Q108"/>
  <c r="R108"/>
  <c r="I113"/>
  <c r="J113"/>
  <c r="Q113"/>
  <c r="R113"/>
  <c r="Q114"/>
  <c r="R114"/>
  <c r="J3" i="3"/>
  <c r="R3"/>
  <c r="AI3"/>
  <c r="AJ3"/>
  <c r="AK3"/>
  <c r="AL3"/>
  <c r="AM3"/>
  <c r="AN3"/>
  <c r="J4"/>
  <c r="R4"/>
  <c r="AI4"/>
  <c r="AJ4"/>
  <c r="AK4"/>
  <c r="AL4"/>
  <c r="AM4"/>
  <c r="AN4"/>
  <c r="J5"/>
  <c r="R5"/>
  <c r="AI5"/>
  <c r="AJ5"/>
  <c r="AK5"/>
  <c r="AL5"/>
  <c r="AM5"/>
  <c r="AN5"/>
  <c r="J6"/>
  <c r="R6"/>
  <c r="AI6"/>
  <c r="AJ6"/>
  <c r="AK6"/>
  <c r="AL6"/>
  <c r="AM6"/>
  <c r="AN6"/>
  <c r="J7"/>
  <c r="R7"/>
  <c r="AI7"/>
  <c r="AJ7"/>
  <c r="AK7"/>
  <c r="AL7"/>
  <c r="AM7"/>
  <c r="AN7"/>
  <c r="J8"/>
  <c r="R8"/>
  <c r="AI8"/>
  <c r="AJ8"/>
  <c r="AK8"/>
  <c r="AL8"/>
  <c r="AM8"/>
  <c r="AN8"/>
  <c r="J9"/>
  <c r="R9"/>
  <c r="AI9"/>
  <c r="AJ9"/>
  <c r="AK9"/>
  <c r="AL9"/>
  <c r="AM9"/>
  <c r="AN9"/>
  <c r="J10"/>
  <c r="R10"/>
  <c r="AI10"/>
  <c r="AJ10"/>
  <c r="AK10"/>
  <c r="AL10"/>
  <c r="AM10"/>
  <c r="AN10"/>
  <c r="J11"/>
  <c r="R11"/>
  <c r="AI11"/>
  <c r="AJ11"/>
  <c r="AK11"/>
  <c r="AL11"/>
  <c r="AM11"/>
  <c r="AN11"/>
  <c r="J12"/>
  <c r="R12"/>
  <c r="AI12"/>
  <c r="AJ12"/>
  <c r="AK12"/>
  <c r="AL12"/>
  <c r="AM12"/>
  <c r="AN12"/>
  <c r="J13"/>
  <c r="R13"/>
  <c r="AI13"/>
  <c r="AJ13"/>
  <c r="AK13"/>
  <c r="AL13"/>
  <c r="AM13"/>
  <c r="AN13"/>
  <c r="J14"/>
  <c r="R14"/>
  <c r="AI14"/>
  <c r="AJ14"/>
  <c r="AK14"/>
  <c r="AL14"/>
  <c r="AM14"/>
  <c r="AN14"/>
  <c r="J15"/>
  <c r="R15"/>
  <c r="AI15"/>
  <c r="AJ15"/>
  <c r="AK15"/>
  <c r="AL15"/>
  <c r="AM15"/>
  <c r="AN15"/>
  <c r="J16"/>
  <c r="R16"/>
  <c r="AI16"/>
  <c r="AJ16"/>
  <c r="AK16"/>
  <c r="AL16"/>
  <c r="AM16"/>
  <c r="AN16"/>
  <c r="J17"/>
  <c r="R17"/>
  <c r="AI17"/>
  <c r="AJ17"/>
  <c r="AK17"/>
  <c r="AL17"/>
  <c r="AM17"/>
  <c r="AN17"/>
  <c r="J18"/>
  <c r="R18"/>
  <c r="AI18"/>
  <c r="AJ18"/>
  <c r="AK18"/>
  <c r="AL18"/>
  <c r="AM18"/>
  <c r="AN18"/>
  <c r="J19"/>
  <c r="R19"/>
  <c r="AI19"/>
  <c r="AJ19"/>
  <c r="AK19"/>
  <c r="AL19"/>
  <c r="AM19"/>
  <c r="AN19"/>
  <c r="J20"/>
  <c r="R20"/>
  <c r="AI20"/>
  <c r="AJ20"/>
  <c r="AK20"/>
  <c r="AL20"/>
  <c r="AM20"/>
  <c r="AN20"/>
  <c r="J21"/>
  <c r="R21"/>
  <c r="AI21"/>
  <c r="AJ21"/>
  <c r="AK21"/>
  <c r="AL21"/>
  <c r="AM21"/>
  <c r="AN21"/>
  <c r="J22"/>
  <c r="R22"/>
  <c r="AI22"/>
  <c r="AJ22"/>
  <c r="AK22"/>
  <c r="AL22"/>
  <c r="AM22"/>
  <c r="AN22"/>
  <c r="J23"/>
  <c r="R23"/>
  <c r="AI23"/>
  <c r="AJ23"/>
  <c r="AK23"/>
  <c r="AL23"/>
  <c r="AM23"/>
  <c r="AN23"/>
  <c r="J24"/>
  <c r="R24"/>
  <c r="AI24"/>
  <c r="AJ24"/>
  <c r="AK24"/>
  <c r="AL24"/>
  <c r="AM24"/>
  <c r="AN24"/>
  <c r="J25"/>
  <c r="R25"/>
  <c r="AI25"/>
  <c r="AJ25"/>
  <c r="AK25"/>
  <c r="AL25"/>
  <c r="AM25"/>
  <c r="AN25"/>
  <c r="J26"/>
  <c r="R26"/>
  <c r="AI26"/>
  <c r="AJ26"/>
  <c r="AK26"/>
  <c r="AL26"/>
  <c r="AM26"/>
  <c r="AN26"/>
  <c r="J27"/>
  <c r="R27"/>
  <c r="AI27"/>
  <c r="AJ27"/>
  <c r="AK27"/>
  <c r="AL27"/>
  <c r="AM27"/>
  <c r="AN27"/>
  <c r="J28"/>
  <c r="R28"/>
  <c r="AI28"/>
  <c r="AJ28"/>
  <c r="AK28"/>
  <c r="AL28"/>
  <c r="AM28"/>
  <c r="AN28"/>
  <c r="J29"/>
  <c r="R29"/>
  <c r="AI29"/>
  <c r="AJ29"/>
  <c r="AK29"/>
  <c r="AL29"/>
  <c r="AM29"/>
  <c r="AN29"/>
  <c r="J30"/>
  <c r="R30"/>
  <c r="AI30"/>
  <c r="AJ30"/>
  <c r="AK30"/>
  <c r="AL30"/>
  <c r="AM30"/>
  <c r="AN30"/>
  <c r="J31"/>
  <c r="R31"/>
  <c r="AI31"/>
  <c r="AJ31"/>
  <c r="AK31"/>
  <c r="AL31"/>
  <c r="AM31"/>
  <c r="AN31"/>
  <c r="J32"/>
  <c r="R32"/>
  <c r="AI32"/>
  <c r="AJ32"/>
  <c r="AK32"/>
  <c r="AL32"/>
  <c r="AM32"/>
  <c r="AN32"/>
  <c r="J33"/>
  <c r="R33"/>
  <c r="AI33"/>
  <c r="AJ33"/>
  <c r="AK33"/>
  <c r="AL33"/>
  <c r="AM33"/>
  <c r="AN33"/>
  <c r="J34"/>
  <c r="R34"/>
  <c r="AI34"/>
  <c r="AJ34"/>
  <c r="AK34"/>
  <c r="AL34"/>
  <c r="AM34"/>
  <c r="AN34"/>
  <c r="J35"/>
  <c r="R35"/>
  <c r="AI35"/>
  <c r="AJ35"/>
  <c r="AK35"/>
  <c r="AL35"/>
  <c r="AM35"/>
  <c r="AN35"/>
  <c r="J36"/>
  <c r="R36"/>
  <c r="AI36"/>
  <c r="AJ36"/>
  <c r="AK36"/>
  <c r="AL36"/>
  <c r="AM36"/>
  <c r="AN36"/>
  <c r="J37"/>
  <c r="R37"/>
  <c r="AI37"/>
  <c r="AJ37"/>
  <c r="AK37"/>
  <c r="AL37"/>
  <c r="AM37"/>
  <c r="AN37"/>
  <c r="J38"/>
  <c r="R38"/>
  <c r="AI38"/>
  <c r="AJ38"/>
  <c r="AK38"/>
  <c r="AL38"/>
  <c r="AM38"/>
  <c r="AN38"/>
  <c r="J39"/>
  <c r="R39"/>
  <c r="AI39"/>
  <c r="AJ39"/>
  <c r="AK39"/>
  <c r="AL39"/>
  <c r="AM39"/>
  <c r="AN39"/>
  <c r="J40"/>
  <c r="R40"/>
  <c r="AI40"/>
  <c r="AJ40"/>
  <c r="AK40"/>
  <c r="AL40"/>
  <c r="AM40"/>
  <c r="AN40"/>
  <c r="J41"/>
  <c r="R41"/>
  <c r="AI41"/>
  <c r="AJ41"/>
  <c r="AK41"/>
  <c r="AL41"/>
  <c r="AM41"/>
  <c r="AN41"/>
  <c r="J42"/>
  <c r="R42"/>
  <c r="AI42"/>
  <c r="AJ42"/>
  <c r="AK42"/>
  <c r="AL42"/>
  <c r="AM42"/>
  <c r="AN42"/>
  <c r="J43"/>
  <c r="R43"/>
  <c r="AI43"/>
  <c r="AJ43"/>
  <c r="AK43"/>
  <c r="AL43"/>
  <c r="AM43"/>
  <c r="AN43"/>
  <c r="J44"/>
  <c r="R44"/>
  <c r="AI44"/>
  <c r="AJ44"/>
  <c r="AK44"/>
  <c r="AL44"/>
  <c r="AM44"/>
  <c r="AN44"/>
  <c r="J45"/>
  <c r="R45"/>
  <c r="AI45"/>
  <c r="AJ45"/>
  <c r="AK45"/>
  <c r="AL45"/>
  <c r="AM45"/>
  <c r="AN45"/>
  <c r="J46"/>
  <c r="R46"/>
  <c r="AI46"/>
  <c r="AJ46"/>
  <c r="AK46"/>
  <c r="AL46"/>
  <c r="AM46"/>
  <c r="AN46"/>
  <c r="J47"/>
  <c r="R47"/>
  <c r="AI47"/>
  <c r="AJ47"/>
  <c r="AK47"/>
  <c r="AL47"/>
  <c r="AM47"/>
  <c r="AN47"/>
  <c r="J48"/>
  <c r="R48"/>
  <c r="AI48"/>
  <c r="AJ48"/>
  <c r="AK48"/>
  <c r="AL48"/>
  <c r="AM48"/>
  <c r="AN48"/>
  <c r="J49"/>
  <c r="R49"/>
  <c r="AI49"/>
  <c r="AJ49"/>
  <c r="AK49"/>
  <c r="AL49"/>
  <c r="AM49"/>
  <c r="AN49"/>
  <c r="J50"/>
  <c r="R50"/>
  <c r="AI50"/>
  <c r="AJ50"/>
  <c r="AK50"/>
  <c r="AL50"/>
  <c r="AM50"/>
  <c r="AN50"/>
  <c r="J51"/>
  <c r="R51"/>
  <c r="AI51"/>
  <c r="AJ51"/>
  <c r="AK51"/>
  <c r="AL51"/>
  <c r="AM51"/>
  <c r="AN51"/>
  <c r="J52"/>
  <c r="R52"/>
  <c r="AI52"/>
  <c r="AJ52"/>
  <c r="AK52"/>
  <c r="AL52"/>
  <c r="AM52"/>
  <c r="AN52"/>
  <c r="J53"/>
  <c r="R53"/>
  <c r="AI53"/>
  <c r="AJ53"/>
  <c r="AK53"/>
  <c r="AL53"/>
  <c r="AM53"/>
  <c r="AN53"/>
  <c r="J54"/>
  <c r="R54"/>
  <c r="AI54"/>
  <c r="AJ54"/>
  <c r="AK54"/>
  <c r="AL54"/>
  <c r="AM54"/>
  <c r="AN54"/>
  <c r="J55"/>
  <c r="R55"/>
  <c r="AI55"/>
  <c r="AJ55"/>
  <c r="AK55"/>
  <c r="AL55"/>
  <c r="AM55"/>
  <c r="AN55"/>
  <c r="J56"/>
  <c r="R56"/>
  <c r="AI56"/>
  <c r="AJ56"/>
  <c r="AK56"/>
  <c r="AL56"/>
  <c r="AM56"/>
  <c r="AN56"/>
  <c r="J57"/>
  <c r="R57"/>
  <c r="AI57"/>
  <c r="AJ57"/>
  <c r="AK57"/>
  <c r="AL57"/>
  <c r="AM57"/>
  <c r="AN57"/>
  <c r="J58"/>
  <c r="R58"/>
  <c r="AI58"/>
  <c r="AJ58"/>
  <c r="AK58"/>
  <c r="AL58"/>
  <c r="AM58"/>
  <c r="AN58"/>
  <c r="J59"/>
  <c r="R59"/>
  <c r="AI59"/>
  <c r="AJ59"/>
  <c r="AK59"/>
  <c r="AL59"/>
  <c r="AM59"/>
  <c r="AN59"/>
  <c r="J60"/>
  <c r="R60"/>
  <c r="AI60"/>
  <c r="AJ60"/>
  <c r="AK60"/>
  <c r="AL60"/>
  <c r="AM60"/>
  <c r="AN60"/>
  <c r="J61"/>
  <c r="R61"/>
  <c r="AI61"/>
  <c r="AJ61"/>
  <c r="AK61"/>
  <c r="AL61"/>
  <c r="AM61"/>
  <c r="AN61"/>
  <c r="J62"/>
  <c r="R62"/>
  <c r="AI62"/>
  <c r="AJ62"/>
  <c r="AK62"/>
  <c r="AL62"/>
  <c r="AM62"/>
  <c r="AN62"/>
  <c r="J63"/>
  <c r="R63"/>
  <c r="AI63"/>
  <c r="AJ63"/>
  <c r="AK63"/>
  <c r="AL63"/>
  <c r="AM63"/>
  <c r="AN63"/>
  <c r="J64"/>
  <c r="R64"/>
  <c r="AI64"/>
  <c r="AJ64"/>
  <c r="AK64"/>
  <c r="AL64"/>
  <c r="AM64"/>
  <c r="AN64"/>
  <c r="J65"/>
  <c r="R65"/>
  <c r="AI65"/>
  <c r="AJ65"/>
  <c r="AK65"/>
  <c r="AL65"/>
  <c r="AM65"/>
  <c r="AN65"/>
  <c r="J66"/>
  <c r="R66"/>
  <c r="AI66"/>
  <c r="AJ66"/>
  <c r="AK66"/>
  <c r="AL66"/>
  <c r="AM66"/>
  <c r="AN66"/>
  <c r="J67"/>
  <c r="R67"/>
  <c r="AI67"/>
  <c r="AJ67"/>
  <c r="AK67"/>
  <c r="AL67"/>
  <c r="AM67"/>
  <c r="AN67"/>
  <c r="J68"/>
  <c r="R68"/>
  <c r="AI68"/>
  <c r="AJ68"/>
  <c r="AK68"/>
  <c r="AL68"/>
  <c r="AM68"/>
  <c r="AN68"/>
  <c r="J69"/>
  <c r="R69"/>
  <c r="AI69"/>
  <c r="AJ69"/>
  <c r="AK69"/>
  <c r="AL69"/>
  <c r="AM69"/>
  <c r="AN69"/>
  <c r="J70"/>
  <c r="R70"/>
  <c r="AI70"/>
  <c r="AJ70"/>
  <c r="AK70"/>
  <c r="AL70"/>
  <c r="AM70"/>
  <c r="AN70"/>
  <c r="J83"/>
  <c r="R83"/>
  <c r="AI83"/>
  <c r="AJ83"/>
  <c r="AK83"/>
  <c r="AL83"/>
  <c r="AM83"/>
  <c r="AN83"/>
  <c r="J84"/>
  <c r="R84"/>
  <c r="AI84"/>
  <c r="AJ84"/>
  <c r="AK84"/>
  <c r="AL84"/>
  <c r="AM84"/>
  <c r="AN84"/>
  <c r="J85"/>
  <c r="R85"/>
  <c r="AI85"/>
  <c r="AJ85"/>
  <c r="AK85"/>
  <c r="AL85"/>
  <c r="AM85"/>
  <c r="AN85"/>
  <c r="J86"/>
  <c r="R86"/>
  <c r="AI86"/>
  <c r="AJ86"/>
  <c r="AK86"/>
  <c r="AL86"/>
  <c r="AM86"/>
  <c r="AN86"/>
  <c r="J87"/>
  <c r="R87"/>
  <c r="AI87"/>
  <c r="AJ87"/>
  <c r="AK87"/>
  <c r="AL87"/>
  <c r="AM87"/>
  <c r="AN87"/>
  <c r="J88"/>
  <c r="R88"/>
  <c r="AI88"/>
  <c r="AJ88"/>
  <c r="AK88"/>
  <c r="AL88"/>
  <c r="AM88"/>
  <c r="AN88"/>
  <c r="J89"/>
  <c r="R89"/>
  <c r="AI89"/>
  <c r="AJ89"/>
  <c r="AK89"/>
  <c r="AL89"/>
  <c r="AM89"/>
  <c r="AN89"/>
  <c r="J90"/>
  <c r="R90"/>
  <c r="AI90"/>
  <c r="AJ90"/>
  <c r="AK90"/>
  <c r="AL90"/>
  <c r="AM90"/>
  <c r="AN90"/>
  <c r="J91"/>
  <c r="R91"/>
  <c r="AI91"/>
  <c r="AJ91"/>
  <c r="AK91"/>
  <c r="AL91"/>
  <c r="AM91"/>
  <c r="AN91"/>
  <c r="J92"/>
  <c r="R92"/>
  <c r="AI92"/>
  <c r="AJ92"/>
  <c r="AK92"/>
  <c r="AL92"/>
  <c r="AM92"/>
  <c r="AN92"/>
  <c r="J93"/>
  <c r="R93"/>
  <c r="AI93"/>
  <c r="AJ93"/>
  <c r="AK93"/>
  <c r="AL93"/>
  <c r="AM93"/>
  <c r="AN93"/>
  <c r="J94"/>
  <c r="R94"/>
  <c r="AI94"/>
  <c r="AJ94"/>
  <c r="AK94"/>
  <c r="AL94"/>
  <c r="AM94"/>
  <c r="AN94"/>
  <c r="J95"/>
  <c r="R95"/>
  <c r="AI95"/>
  <c r="AJ95"/>
  <c r="AK95"/>
  <c r="AL95"/>
  <c r="AM95"/>
  <c r="AN95"/>
  <c r="J96"/>
  <c r="R96"/>
  <c r="AI96"/>
  <c r="AJ96"/>
  <c r="AK96"/>
  <c r="AL96"/>
  <c r="AM96"/>
  <c r="AN96"/>
  <c r="J97"/>
  <c r="R97"/>
  <c r="AI97"/>
  <c r="AJ97"/>
  <c r="AK97"/>
  <c r="AL97"/>
  <c r="AM97"/>
  <c r="AN97"/>
  <c r="J98"/>
  <c r="R98"/>
  <c r="AI98"/>
  <c r="AJ98"/>
  <c r="AK98"/>
  <c r="AL98"/>
  <c r="AM98"/>
  <c r="AN98"/>
  <c r="AI99"/>
  <c r="AJ99"/>
  <c r="AK99"/>
  <c r="AL99"/>
  <c r="AM99"/>
  <c r="AN99"/>
  <c r="AI100"/>
  <c r="AJ100"/>
  <c r="AK100"/>
  <c r="AL100"/>
  <c r="AM100"/>
  <c r="AN100"/>
  <c r="AI101"/>
  <c r="AJ101"/>
  <c r="AK101"/>
  <c r="AL101"/>
  <c r="AM101"/>
  <c r="AN101"/>
  <c r="AI102"/>
  <c r="AJ102"/>
  <c r="AK102"/>
  <c r="AL102"/>
  <c r="AM102"/>
  <c r="AN102"/>
  <c r="AI104"/>
  <c r="AJ104"/>
  <c r="AK104"/>
  <c r="AL104"/>
  <c r="AM104"/>
  <c r="AN104"/>
  <c r="AI105"/>
  <c r="AJ105"/>
  <c r="AK105"/>
  <c r="AL105"/>
  <c r="AM105"/>
  <c r="AN105"/>
  <c r="I106"/>
  <c r="J106"/>
  <c r="Q106"/>
  <c r="R106"/>
  <c r="Q107"/>
  <c r="R107"/>
  <c r="I108"/>
  <c r="J108"/>
  <c r="Q108"/>
  <c r="R108"/>
  <c r="I113"/>
  <c r="J113"/>
  <c r="Q113"/>
  <c r="R113"/>
  <c r="Q114"/>
  <c r="R114"/>
  <c r="J3" i="1"/>
  <c r="R3"/>
  <c r="AI3"/>
  <c r="AJ3"/>
  <c r="AK3"/>
  <c r="AL3"/>
  <c r="AM3"/>
  <c r="AN3"/>
  <c r="J4"/>
  <c r="R4"/>
  <c r="AI4"/>
  <c r="AJ4"/>
  <c r="AK4"/>
  <c r="AL4"/>
  <c r="AM4"/>
  <c r="AN4"/>
  <c r="J5"/>
  <c r="R5"/>
  <c r="AI5"/>
  <c r="AJ5"/>
  <c r="AK5"/>
  <c r="AL5"/>
  <c r="AM5"/>
  <c r="AN5"/>
  <c r="J6"/>
  <c r="R6"/>
  <c r="AI6"/>
  <c r="AJ6"/>
  <c r="AK6"/>
  <c r="AL6"/>
  <c r="AM6"/>
  <c r="AN6"/>
  <c r="J7"/>
  <c r="R7"/>
  <c r="AI7"/>
  <c r="AJ7"/>
  <c r="AK7"/>
  <c r="AL7"/>
  <c r="AM7"/>
  <c r="AN7"/>
  <c r="J8"/>
  <c r="R8"/>
  <c r="AI8"/>
  <c r="AJ8"/>
  <c r="AK8"/>
  <c r="AL8"/>
  <c r="AM8"/>
  <c r="AN8"/>
  <c r="J9"/>
  <c r="R9"/>
  <c r="AI9"/>
  <c r="AJ9"/>
  <c r="AK9"/>
  <c r="AL9"/>
  <c r="AM9"/>
  <c r="AN9"/>
  <c r="J10"/>
  <c r="R10"/>
  <c r="AI10"/>
  <c r="AJ10"/>
  <c r="AK10"/>
  <c r="AL10"/>
  <c r="AM10"/>
  <c r="AN10"/>
  <c r="J11"/>
  <c r="R11"/>
  <c r="AI11"/>
  <c r="AJ11"/>
  <c r="AK11"/>
  <c r="AL11"/>
  <c r="AM11"/>
  <c r="AN11"/>
  <c r="J12"/>
  <c r="R12"/>
  <c r="AI12"/>
  <c r="AJ12"/>
  <c r="AK12"/>
  <c r="AL12"/>
  <c r="AM12"/>
  <c r="AN12"/>
  <c r="J13"/>
  <c r="R13"/>
  <c r="AI13"/>
  <c r="AJ13"/>
  <c r="AK13"/>
  <c r="AL13"/>
  <c r="AM13"/>
  <c r="AN13"/>
  <c r="J14"/>
  <c r="R14"/>
  <c r="AI14"/>
  <c r="AJ14"/>
  <c r="AK14"/>
  <c r="AL14"/>
  <c r="AM14"/>
  <c r="AN14"/>
  <c r="J15"/>
  <c r="R15"/>
  <c r="AI15"/>
  <c r="AJ15"/>
  <c r="AK15"/>
  <c r="AL15"/>
  <c r="AM15"/>
  <c r="AN15"/>
  <c r="J16"/>
  <c r="R16"/>
  <c r="AI16"/>
  <c r="AJ16"/>
  <c r="AK16"/>
  <c r="AL16"/>
  <c r="AM16"/>
  <c r="AN16"/>
  <c r="J17"/>
  <c r="R17"/>
  <c r="AI17"/>
  <c r="AJ17"/>
  <c r="AK17"/>
  <c r="AL17"/>
  <c r="AM17"/>
  <c r="AN17"/>
  <c r="J18"/>
  <c r="R18"/>
  <c r="AI18"/>
  <c r="AJ18"/>
  <c r="AK18"/>
  <c r="AL18"/>
  <c r="AM18"/>
  <c r="AN18"/>
  <c r="J19"/>
  <c r="R19"/>
  <c r="AI19"/>
  <c r="AJ19"/>
  <c r="AK19"/>
  <c r="AL19"/>
  <c r="AM19"/>
  <c r="AN19"/>
  <c r="J20"/>
  <c r="R20"/>
  <c r="AI20"/>
  <c r="AJ20"/>
  <c r="AK20"/>
  <c r="AL20"/>
  <c r="AM20"/>
  <c r="AN20"/>
  <c r="J21"/>
  <c r="R21"/>
  <c r="AI21"/>
  <c r="AJ21"/>
  <c r="AK21"/>
  <c r="AL21"/>
  <c r="AM21"/>
  <c r="AN21"/>
  <c r="J22"/>
  <c r="R22"/>
  <c r="AI22"/>
  <c r="AJ22"/>
  <c r="AK22"/>
  <c r="AL22"/>
  <c r="AM22"/>
  <c r="AN22"/>
  <c r="J23"/>
  <c r="R23"/>
  <c r="AI23"/>
  <c r="AJ23"/>
  <c r="AK23"/>
  <c r="AL23"/>
  <c r="AM23"/>
  <c r="AN23"/>
  <c r="J24"/>
  <c r="R24"/>
  <c r="AI24"/>
  <c r="AJ24"/>
  <c r="AK24"/>
  <c r="AL24"/>
  <c r="AM24"/>
  <c r="AN24"/>
  <c r="J25"/>
  <c r="R25"/>
  <c r="AI25"/>
  <c r="AJ25"/>
  <c r="AK25"/>
  <c r="AL25"/>
  <c r="AM25"/>
  <c r="AN25"/>
  <c r="J26"/>
  <c r="R26"/>
  <c r="AI26"/>
  <c r="AJ26"/>
  <c r="AK26"/>
  <c r="AL26"/>
  <c r="AM26"/>
  <c r="AN26"/>
  <c r="J27"/>
  <c r="R27"/>
  <c r="AI27"/>
  <c r="AJ27"/>
  <c r="AK27"/>
  <c r="AL27"/>
  <c r="AM27"/>
  <c r="AN27"/>
  <c r="J28"/>
  <c r="R28"/>
  <c r="AI28"/>
  <c r="AJ28"/>
  <c r="AK28"/>
  <c r="AL28"/>
  <c r="AM28"/>
  <c r="AN28"/>
  <c r="J29"/>
  <c r="R29"/>
  <c r="AI29"/>
  <c r="AJ29"/>
  <c r="AK29"/>
  <c r="AL29"/>
  <c r="AM29"/>
  <c r="AN29"/>
  <c r="J30"/>
  <c r="R30"/>
  <c r="AI30"/>
  <c r="AJ30"/>
  <c r="AK30"/>
  <c r="AL30"/>
  <c r="AM30"/>
  <c r="AN30"/>
  <c r="J31"/>
  <c r="R31"/>
  <c r="AI31"/>
  <c r="AJ31"/>
  <c r="AK31"/>
  <c r="AL31"/>
  <c r="AM31"/>
  <c r="AN31"/>
  <c r="J32"/>
  <c r="R32"/>
  <c r="AI32"/>
  <c r="AJ32"/>
  <c r="AK32"/>
  <c r="AL32"/>
  <c r="AM32"/>
  <c r="AN32"/>
  <c r="J33"/>
  <c r="R33"/>
  <c r="AI33"/>
  <c r="AJ33"/>
  <c r="AK33"/>
  <c r="AL33"/>
  <c r="AM33"/>
  <c r="AN33"/>
  <c r="J34"/>
  <c r="R34"/>
  <c r="AI34"/>
  <c r="AJ34"/>
  <c r="AK34"/>
  <c r="AL34"/>
  <c r="AM34"/>
  <c r="AN34"/>
  <c r="J35"/>
  <c r="R35"/>
  <c r="AI35"/>
  <c r="AJ35"/>
  <c r="AK35"/>
  <c r="AL35"/>
  <c r="AM35"/>
  <c r="AN35"/>
  <c r="J36"/>
  <c r="R36"/>
  <c r="AI36"/>
  <c r="AJ36"/>
  <c r="AK36"/>
  <c r="AL36"/>
  <c r="AM36"/>
  <c r="AN36"/>
  <c r="J37"/>
  <c r="R37"/>
  <c r="AI37"/>
  <c r="AJ37"/>
  <c r="AK37"/>
  <c r="AL37"/>
  <c r="AM37"/>
  <c r="AN37"/>
  <c r="J38"/>
  <c r="R38"/>
  <c r="AI38"/>
  <c r="AJ38"/>
  <c r="AK38"/>
  <c r="AL38"/>
  <c r="AM38"/>
  <c r="AN38"/>
  <c r="J39"/>
  <c r="R39"/>
  <c r="AI39"/>
  <c r="AJ39"/>
  <c r="AK39"/>
  <c r="AL39"/>
  <c r="AM39"/>
  <c r="AN39"/>
  <c r="J40"/>
  <c r="R40"/>
  <c r="AI40"/>
  <c r="AJ40"/>
  <c r="AK40"/>
  <c r="AL40"/>
  <c r="AM40"/>
  <c r="AN40"/>
  <c r="J41"/>
  <c r="R41"/>
  <c r="AI41"/>
  <c r="AJ41"/>
  <c r="AK41"/>
  <c r="AL41"/>
  <c r="AM41"/>
  <c r="AN41"/>
  <c r="J42"/>
  <c r="R42"/>
  <c r="AI42"/>
  <c r="AJ42"/>
  <c r="AK42"/>
  <c r="AL42"/>
  <c r="AM42"/>
  <c r="AN42"/>
  <c r="J43"/>
  <c r="R43"/>
  <c r="AI43"/>
  <c r="AJ43"/>
  <c r="AK43"/>
  <c r="AL43"/>
  <c r="AM43"/>
  <c r="AN43"/>
  <c r="J44"/>
  <c r="R44"/>
  <c r="AI44"/>
  <c r="AJ44"/>
  <c r="AK44"/>
  <c r="AL44"/>
  <c r="AM44"/>
  <c r="AN44"/>
  <c r="J45"/>
  <c r="R45"/>
  <c r="AI45"/>
  <c r="AJ45"/>
  <c r="AK45"/>
  <c r="AL45"/>
  <c r="AM45"/>
  <c r="AN45"/>
  <c r="J46"/>
  <c r="R46"/>
  <c r="AI46"/>
  <c r="AJ46"/>
  <c r="AK46"/>
  <c r="AL46"/>
  <c r="AM46"/>
  <c r="AN46"/>
  <c r="J47"/>
  <c r="R47"/>
  <c r="AI47"/>
  <c r="AJ47"/>
  <c r="AK47"/>
  <c r="AL47"/>
  <c r="AM47"/>
  <c r="AN47"/>
  <c r="J48"/>
  <c r="R48"/>
  <c r="AI48"/>
  <c r="AJ48"/>
  <c r="AK48"/>
  <c r="AL48"/>
  <c r="AM48"/>
  <c r="AN48"/>
  <c r="J49"/>
  <c r="R49"/>
  <c r="AI49"/>
  <c r="AJ49"/>
  <c r="AK49"/>
  <c r="AL49"/>
  <c r="AM49"/>
  <c r="AN49"/>
  <c r="J50"/>
  <c r="R50"/>
  <c r="AI50"/>
  <c r="AJ50"/>
  <c r="AK50"/>
  <c r="AL50"/>
  <c r="AM50"/>
  <c r="AN50"/>
  <c r="J51"/>
  <c r="R51"/>
  <c r="AI51"/>
  <c r="AJ51"/>
  <c r="AK51"/>
  <c r="AL51"/>
  <c r="AM51"/>
  <c r="AN51"/>
  <c r="J52"/>
  <c r="R52"/>
  <c r="AI52"/>
  <c r="AJ52"/>
  <c r="AK52"/>
  <c r="AL52"/>
  <c r="AM52"/>
  <c r="AN52"/>
  <c r="J53"/>
  <c r="R53"/>
  <c r="AI53"/>
  <c r="AJ53"/>
  <c r="AK53"/>
  <c r="AL53"/>
  <c r="AM53"/>
  <c r="AN53"/>
  <c r="J54"/>
  <c r="R54"/>
  <c r="AI54"/>
  <c r="AJ54"/>
  <c r="AK54"/>
  <c r="AL54"/>
  <c r="AM54"/>
  <c r="AN54"/>
  <c r="J55"/>
  <c r="R55"/>
  <c r="AI55"/>
  <c r="AJ55"/>
  <c r="AK55"/>
  <c r="AL55"/>
  <c r="AM55"/>
  <c r="AN55"/>
  <c r="J56"/>
  <c r="R56"/>
  <c r="AI56"/>
  <c r="AJ56"/>
  <c r="AK56"/>
  <c r="AL56"/>
  <c r="AM56"/>
  <c r="AN56"/>
  <c r="J57"/>
  <c r="R57"/>
  <c r="AI57"/>
  <c r="AJ57"/>
  <c r="AK57"/>
  <c r="AL57"/>
  <c r="AM57"/>
  <c r="AN57"/>
  <c r="J58"/>
  <c r="R58"/>
  <c r="AI58"/>
  <c r="AJ58"/>
  <c r="AK58"/>
  <c r="AL58"/>
  <c r="AM58"/>
  <c r="AN58"/>
  <c r="J59"/>
  <c r="R59"/>
  <c r="AI59"/>
  <c r="AJ59"/>
  <c r="AK59"/>
  <c r="AL59"/>
  <c r="AM59"/>
  <c r="AN59"/>
  <c r="J60"/>
  <c r="R60"/>
  <c r="AI60"/>
  <c r="AJ60"/>
  <c r="AK60"/>
  <c r="AL60"/>
  <c r="AM60"/>
  <c r="AN60"/>
  <c r="J61"/>
  <c r="R61"/>
  <c r="AI61"/>
  <c r="AJ61"/>
  <c r="AK61"/>
  <c r="AL61"/>
  <c r="AM61"/>
  <c r="AN61"/>
  <c r="J62"/>
  <c r="R62"/>
  <c r="AI62"/>
  <c r="AJ62"/>
  <c r="AK62"/>
  <c r="AL62"/>
  <c r="AM62"/>
  <c r="AN62"/>
  <c r="J63"/>
  <c r="R63"/>
  <c r="AI63"/>
  <c r="AJ63"/>
  <c r="AK63"/>
  <c r="AL63"/>
  <c r="AM63"/>
  <c r="AN63"/>
  <c r="J64"/>
  <c r="R64"/>
  <c r="AI64"/>
  <c r="AJ64"/>
  <c r="AK64"/>
  <c r="AL64"/>
  <c r="AM64"/>
  <c r="AN64"/>
  <c r="J65"/>
  <c r="R65"/>
  <c r="AI65"/>
  <c r="AJ65"/>
  <c r="AK65"/>
  <c r="AL65"/>
  <c r="AM65"/>
  <c r="AN65"/>
  <c r="J66"/>
  <c r="R66"/>
  <c r="AI66"/>
  <c r="AJ66"/>
  <c r="AK66"/>
  <c r="AL66"/>
  <c r="AM66"/>
  <c r="AN66"/>
  <c r="J67"/>
  <c r="R67"/>
  <c r="AI67"/>
  <c r="AJ67"/>
  <c r="AK67"/>
  <c r="AL67"/>
  <c r="AM67"/>
  <c r="AN67"/>
  <c r="J68"/>
  <c r="R68"/>
  <c r="AI68"/>
  <c r="AJ68"/>
  <c r="AK68"/>
  <c r="AL68"/>
  <c r="AM68"/>
  <c r="AN68"/>
  <c r="J69"/>
  <c r="R69"/>
  <c r="AI69"/>
  <c r="AJ69"/>
  <c r="AK69"/>
  <c r="AL69"/>
  <c r="AM69"/>
  <c r="AN69"/>
  <c r="J70"/>
  <c r="R70"/>
  <c r="AI70"/>
  <c r="AJ70"/>
  <c r="AK70"/>
  <c r="AL70"/>
  <c r="AM70"/>
  <c r="AN70"/>
  <c r="J71"/>
  <c r="R71"/>
  <c r="AI71"/>
  <c r="AJ71"/>
  <c r="AK71"/>
  <c r="AL71"/>
  <c r="AM71"/>
  <c r="AN71"/>
  <c r="J72"/>
  <c r="R72"/>
  <c r="AI72"/>
  <c r="AJ72"/>
  <c r="AK72"/>
  <c r="AL72"/>
  <c r="AM72"/>
  <c r="AN72"/>
  <c r="J73"/>
  <c r="R73"/>
  <c r="AI73"/>
  <c r="AJ73"/>
  <c r="AK73"/>
  <c r="AL73"/>
  <c r="AM73"/>
  <c r="AN73"/>
  <c r="J74"/>
  <c r="R74"/>
  <c r="AI74"/>
  <c r="AJ74"/>
  <c r="AK74"/>
  <c r="AL74"/>
  <c r="AM74"/>
  <c r="AN74"/>
  <c r="J75"/>
  <c r="R75"/>
  <c r="AI75"/>
  <c r="AJ75"/>
  <c r="AK75"/>
  <c r="AL75"/>
  <c r="AM75"/>
  <c r="AN75"/>
  <c r="J76"/>
  <c r="R76"/>
  <c r="AI76"/>
  <c r="AJ76"/>
  <c r="AK76"/>
  <c r="AL76"/>
  <c r="AM76"/>
  <c r="AN76"/>
  <c r="J77"/>
  <c r="R77"/>
  <c r="AI77"/>
  <c r="AJ77"/>
  <c r="AK77"/>
  <c r="AL77"/>
  <c r="AM77"/>
  <c r="AN77"/>
  <c r="J78"/>
  <c r="R78"/>
  <c r="AI78"/>
  <c r="AJ78"/>
  <c r="AK78"/>
  <c r="AL78"/>
  <c r="AM78"/>
  <c r="AN78"/>
  <c r="J79"/>
  <c r="R79"/>
  <c r="AI79"/>
  <c r="AJ79"/>
  <c r="AK79"/>
  <c r="AL79"/>
  <c r="AM79"/>
  <c r="AN79"/>
  <c r="J80"/>
  <c r="R80"/>
  <c r="AI80"/>
  <c r="AJ80"/>
  <c r="AK80"/>
  <c r="AL80"/>
  <c r="AM80"/>
  <c r="AN80"/>
  <c r="J81"/>
  <c r="R81"/>
  <c r="AI81"/>
  <c r="AJ81"/>
  <c r="AK81"/>
  <c r="AL81"/>
  <c r="AM81"/>
  <c r="AN81"/>
  <c r="J82"/>
  <c r="R82"/>
  <c r="AI82"/>
  <c r="AJ82"/>
  <c r="AK82"/>
  <c r="AL82"/>
  <c r="AM82"/>
  <c r="AN82"/>
  <c r="J83"/>
  <c r="R83"/>
  <c r="AI83"/>
  <c r="AJ83"/>
  <c r="AK83"/>
  <c r="AL83"/>
  <c r="AM83"/>
  <c r="AN83"/>
  <c r="J84"/>
  <c r="R84"/>
  <c r="AI84"/>
  <c r="AJ84"/>
  <c r="AK84"/>
  <c r="AL84"/>
  <c r="AM84"/>
  <c r="AN84"/>
  <c r="J85"/>
  <c r="R85"/>
  <c r="AI85"/>
  <c r="AJ85"/>
  <c r="AK85"/>
  <c r="AL85"/>
  <c r="AM85"/>
  <c r="AN85"/>
  <c r="J86"/>
  <c r="R86"/>
  <c r="AI86"/>
  <c r="AJ86"/>
  <c r="AK86"/>
  <c r="AL86"/>
  <c r="AM86"/>
  <c r="AN86"/>
  <c r="J87"/>
  <c r="R87"/>
  <c r="AI87"/>
  <c r="AJ87"/>
  <c r="AK87"/>
  <c r="AL87"/>
  <c r="AM87"/>
  <c r="AN87"/>
  <c r="J88"/>
  <c r="R88"/>
  <c r="AI88"/>
  <c r="AJ88"/>
  <c r="AK88"/>
  <c r="AL88"/>
  <c r="AM88"/>
  <c r="AN88"/>
  <c r="J89"/>
  <c r="R89"/>
  <c r="AI89"/>
  <c r="AJ89"/>
  <c r="AK89"/>
  <c r="AL89"/>
  <c r="AM89"/>
  <c r="AN89"/>
  <c r="J90"/>
  <c r="R90"/>
  <c r="AI90"/>
  <c r="AJ90"/>
  <c r="AK90"/>
  <c r="AL90"/>
  <c r="AM90"/>
  <c r="AN90"/>
  <c r="J91"/>
  <c r="R91"/>
  <c r="AI91"/>
  <c r="AJ91"/>
  <c r="AK91"/>
  <c r="AL91"/>
  <c r="AM91"/>
  <c r="AN91"/>
  <c r="J92"/>
  <c r="R92"/>
  <c r="AI92"/>
  <c r="AJ92"/>
  <c r="AK92"/>
  <c r="AL92"/>
  <c r="AM92"/>
  <c r="AN92"/>
  <c r="J93"/>
  <c r="R93"/>
  <c r="AI93"/>
  <c r="AJ93"/>
  <c r="AK93"/>
  <c r="AL93"/>
  <c r="AM93"/>
  <c r="AN93"/>
  <c r="J94"/>
  <c r="R94"/>
  <c r="AI94"/>
  <c r="AJ94"/>
  <c r="AK94"/>
  <c r="AL94"/>
  <c r="AM94"/>
  <c r="AN94"/>
  <c r="J95"/>
  <c r="R95"/>
  <c r="AI95"/>
  <c r="AJ95"/>
  <c r="AK95"/>
  <c r="AL95"/>
  <c r="AM95"/>
  <c r="AN95"/>
  <c r="J96"/>
  <c r="R96"/>
  <c r="AI96"/>
  <c r="AJ96"/>
  <c r="AK96"/>
  <c r="AL96"/>
  <c r="AM96"/>
  <c r="AN96"/>
  <c r="J97"/>
  <c r="R97"/>
  <c r="AI97"/>
  <c r="AJ97"/>
  <c r="AK97"/>
  <c r="AL97"/>
  <c r="AM97"/>
  <c r="AN97"/>
  <c r="J98"/>
  <c r="R98"/>
  <c r="AI98"/>
  <c r="AJ98"/>
  <c r="AK98"/>
  <c r="AL98"/>
  <c r="AM98"/>
  <c r="AN98"/>
  <c r="AI99"/>
  <c r="AJ99"/>
  <c r="AK99"/>
  <c r="AL99"/>
  <c r="AM99"/>
  <c r="AN99"/>
  <c r="AI100"/>
  <c r="AJ100"/>
  <c r="AK100"/>
  <c r="AL100"/>
  <c r="AM100"/>
  <c r="AN100"/>
  <c r="AI101"/>
  <c r="AJ101"/>
  <c r="AK101"/>
  <c r="AL101"/>
  <c r="AM101"/>
  <c r="AN101"/>
  <c r="AI102"/>
  <c r="AJ102"/>
  <c r="AK102"/>
  <c r="AL102"/>
  <c r="AM102"/>
  <c r="AN102"/>
  <c r="AI103"/>
  <c r="AJ103"/>
  <c r="AK103"/>
  <c r="AL103"/>
  <c r="AM103"/>
  <c r="AN103"/>
  <c r="AI104"/>
  <c r="AJ104"/>
  <c r="AK104"/>
  <c r="AL104"/>
  <c r="AM104"/>
  <c r="AN104"/>
  <c r="AI105"/>
  <c r="AJ105"/>
  <c r="AK105"/>
  <c r="AL105"/>
  <c r="AM105"/>
  <c r="AN105"/>
  <c r="I106"/>
  <c r="J106"/>
  <c r="Q106"/>
  <c r="R106"/>
  <c r="Q107"/>
  <c r="R107"/>
  <c r="I108"/>
  <c r="J108"/>
  <c r="Q108"/>
  <c r="R108"/>
  <c r="I113"/>
  <c r="J113"/>
  <c r="Q113"/>
  <c r="R113"/>
  <c r="Q114"/>
  <c r="R114"/>
  <c r="AC3" i="10"/>
  <c r="AC4" s="1"/>
  <c r="AD8"/>
  <c r="K2" i="16"/>
  <c r="K3"/>
  <c r="C12"/>
  <c r="F12"/>
  <c r="C13"/>
  <c r="F13"/>
  <c r="C25"/>
  <c r="F25"/>
  <c r="C26"/>
  <c r="F26"/>
  <c r="C38"/>
  <c r="F38"/>
  <c r="C39"/>
  <c r="F39"/>
  <c r="C51"/>
  <c r="F51"/>
  <c r="C52"/>
  <c r="F52"/>
  <c r="O4" i="9"/>
  <c r="P4"/>
  <c r="Q4"/>
  <c r="R4"/>
  <c r="S4"/>
  <c r="T4"/>
  <c r="U4"/>
  <c r="V4"/>
  <c r="W4"/>
  <c r="X4"/>
  <c r="Y4"/>
  <c r="Z4"/>
  <c r="O5"/>
  <c r="P5"/>
  <c r="Q5"/>
  <c r="R5"/>
  <c r="S5"/>
  <c r="T5"/>
  <c r="U5"/>
  <c r="V5"/>
  <c r="W5"/>
  <c r="X5"/>
  <c r="Y5"/>
  <c r="Z5"/>
  <c r="O6"/>
  <c r="P6"/>
  <c r="Q6"/>
  <c r="R6"/>
  <c r="S6"/>
  <c r="T6"/>
  <c r="U6"/>
  <c r="V6"/>
  <c r="W6"/>
  <c r="X6"/>
  <c r="Y6"/>
  <c r="Z6"/>
  <c r="O7"/>
  <c r="P7"/>
  <c r="Q7"/>
  <c r="R7"/>
  <c r="S7"/>
  <c r="T7"/>
  <c r="U7"/>
  <c r="V7"/>
  <c r="W7"/>
  <c r="X7"/>
  <c r="Y7"/>
  <c r="Z7"/>
  <c r="O8"/>
  <c r="P8"/>
  <c r="Q8"/>
  <c r="R8"/>
  <c r="S8"/>
  <c r="T8"/>
  <c r="U8"/>
  <c r="V8"/>
  <c r="W8"/>
  <c r="X8"/>
  <c r="Y8"/>
  <c r="Z8"/>
  <c r="O9"/>
  <c r="P9"/>
  <c r="Q9"/>
  <c r="R9"/>
  <c r="S9"/>
  <c r="T9"/>
  <c r="U9"/>
  <c r="V9"/>
  <c r="W9"/>
  <c r="X9"/>
  <c r="Y9"/>
  <c r="Z9"/>
  <c r="O10"/>
  <c r="P10"/>
  <c r="Q10"/>
  <c r="R10"/>
  <c r="S10"/>
  <c r="T10"/>
  <c r="U10"/>
  <c r="V10"/>
  <c r="W10"/>
  <c r="X10"/>
  <c r="Y10"/>
  <c r="Z10"/>
  <c r="C12"/>
  <c r="F12"/>
  <c r="C13"/>
  <c r="F13"/>
  <c r="O14"/>
  <c r="P14"/>
  <c r="Q14"/>
  <c r="R14"/>
  <c r="S14"/>
  <c r="T14"/>
  <c r="U14"/>
  <c r="V14"/>
  <c r="W14"/>
  <c r="X14"/>
  <c r="Y14"/>
  <c r="Z14"/>
  <c r="O15"/>
  <c r="P15"/>
  <c r="Q15"/>
  <c r="R15"/>
  <c r="S15"/>
  <c r="T15"/>
  <c r="U15"/>
  <c r="V15"/>
  <c r="W15"/>
  <c r="X15"/>
  <c r="Y15"/>
  <c r="Z15"/>
  <c r="O16"/>
  <c r="P16"/>
  <c r="Q16"/>
  <c r="R16"/>
  <c r="S16"/>
  <c r="T16"/>
  <c r="U16"/>
  <c r="V16"/>
  <c r="W16"/>
  <c r="X16"/>
  <c r="Y16"/>
  <c r="Z16"/>
  <c r="O17"/>
  <c r="P17"/>
  <c r="Q17"/>
  <c r="R17"/>
  <c r="S17"/>
  <c r="T17"/>
  <c r="U17"/>
  <c r="V17"/>
  <c r="W17"/>
  <c r="X17"/>
  <c r="Y17"/>
  <c r="Z17"/>
  <c r="O19"/>
  <c r="P19"/>
  <c r="Q19"/>
  <c r="R19"/>
  <c r="S19"/>
  <c r="T19"/>
  <c r="U19"/>
  <c r="V19"/>
  <c r="W19"/>
  <c r="X19"/>
  <c r="Y19"/>
  <c r="Z19"/>
  <c r="O20"/>
  <c r="P20"/>
  <c r="Q20"/>
  <c r="R20"/>
  <c r="S20"/>
  <c r="T20"/>
  <c r="U20"/>
  <c r="V20"/>
  <c r="W20"/>
  <c r="X20"/>
  <c r="Y20"/>
  <c r="Z20"/>
  <c r="C25"/>
  <c r="F25"/>
  <c r="O25"/>
  <c r="P25"/>
  <c r="Q25"/>
  <c r="R25"/>
  <c r="S25"/>
  <c r="T25"/>
  <c r="U25"/>
  <c r="V25"/>
  <c r="W25"/>
  <c r="X25"/>
  <c r="Y25"/>
  <c r="Z25"/>
  <c r="C26"/>
  <c r="F26"/>
  <c r="O26"/>
  <c r="P26"/>
  <c r="Q26"/>
  <c r="R26"/>
  <c r="S26"/>
  <c r="T26"/>
  <c r="U26"/>
  <c r="V26"/>
  <c r="W26"/>
  <c r="X26"/>
  <c r="Y26"/>
  <c r="Z26"/>
  <c r="O27"/>
  <c r="P27"/>
  <c r="Q27"/>
  <c r="R27"/>
  <c r="S27"/>
  <c r="T27"/>
  <c r="U27"/>
  <c r="V27"/>
  <c r="W27"/>
  <c r="X27"/>
  <c r="Y27"/>
  <c r="Z27"/>
  <c r="O28"/>
  <c r="P28"/>
  <c r="Q28"/>
  <c r="R28"/>
  <c r="S28"/>
  <c r="T28"/>
  <c r="U28"/>
  <c r="V28"/>
  <c r="W28"/>
  <c r="X28"/>
  <c r="Y28"/>
  <c r="Z28"/>
  <c r="O29"/>
  <c r="P29"/>
  <c r="Q29"/>
  <c r="R29"/>
  <c r="S29"/>
  <c r="T29"/>
  <c r="U29"/>
  <c r="V29"/>
  <c r="W29"/>
  <c r="X29"/>
  <c r="Y29"/>
  <c r="Z29"/>
  <c r="O30"/>
  <c r="P30"/>
  <c r="Q30"/>
  <c r="R30"/>
  <c r="S30"/>
  <c r="T30"/>
  <c r="U30"/>
  <c r="V30"/>
  <c r="W30"/>
  <c r="X30"/>
  <c r="Y30"/>
  <c r="Z30"/>
  <c r="C38"/>
  <c r="F38"/>
  <c r="C39"/>
  <c r="F39"/>
  <c r="U19" i="8"/>
  <c r="W19"/>
  <c r="Y19"/>
  <c r="U23"/>
  <c r="W23"/>
  <c r="Y23"/>
  <c r="U27"/>
  <c r="W27"/>
  <c r="Y27"/>
  <c r="U31"/>
  <c r="W31"/>
  <c r="Y31"/>
  <c r="U35"/>
  <c r="W35"/>
  <c r="Y35"/>
  <c r="U39"/>
  <c r="W39"/>
  <c r="Y39"/>
  <c r="U43"/>
  <c r="W43"/>
  <c r="Y43"/>
  <c r="U47"/>
  <c r="W47"/>
  <c r="Y47"/>
  <c r="U51"/>
  <c r="W51"/>
  <c r="Y51"/>
  <c r="U55"/>
  <c r="W55"/>
  <c r="Y55"/>
  <c r="U59"/>
  <c r="W59"/>
  <c r="Y59"/>
  <c r="U63"/>
  <c r="W63"/>
  <c r="Y63"/>
  <c r="U67"/>
  <c r="W67"/>
  <c r="Y67"/>
  <c r="U71"/>
  <c r="W71"/>
  <c r="Y71"/>
  <c r="U75"/>
  <c r="W75"/>
  <c r="Y75"/>
  <c r="U79"/>
  <c r="W79"/>
  <c r="Y79"/>
  <c r="U83"/>
  <c r="W83"/>
  <c r="Y83"/>
  <c r="U87"/>
  <c r="W87"/>
  <c r="Y87"/>
  <c r="U91"/>
  <c r="W91"/>
  <c r="Y91"/>
  <c r="U95"/>
  <c r="W95"/>
  <c r="Y95"/>
  <c r="U19" i="6"/>
  <c r="W19"/>
  <c r="Y19"/>
  <c r="U23"/>
  <c r="W23"/>
  <c r="Y23"/>
  <c r="U27"/>
  <c r="W27"/>
  <c r="Y27"/>
  <c r="U31"/>
  <c r="W31"/>
  <c r="Y31"/>
  <c r="U35"/>
  <c r="W35"/>
  <c r="Y35"/>
  <c r="U39"/>
  <c r="W39"/>
  <c r="Y39"/>
  <c r="U43"/>
  <c r="W43"/>
  <c r="Y43"/>
  <c r="U47"/>
  <c r="W47"/>
  <c r="Y47"/>
  <c r="U51"/>
  <c r="W51"/>
  <c r="Y51"/>
  <c r="U55"/>
  <c r="W55"/>
  <c r="Y55"/>
  <c r="U59"/>
  <c r="W59"/>
  <c r="Y59"/>
  <c r="U63"/>
  <c r="W63"/>
  <c r="Y63"/>
  <c r="U67"/>
  <c r="W67"/>
  <c r="Y67"/>
  <c r="U71"/>
  <c r="W71"/>
  <c r="Y71"/>
  <c r="U75"/>
  <c r="W75"/>
  <c r="Y75"/>
  <c r="U79"/>
  <c r="W79"/>
  <c r="Y79"/>
  <c r="U83"/>
  <c r="W83"/>
  <c r="Y83"/>
  <c r="U87"/>
  <c r="W87"/>
  <c r="Y87"/>
  <c r="U91"/>
  <c r="W91"/>
  <c r="Y91"/>
  <c r="U95"/>
  <c r="W95"/>
  <c r="Y95"/>
  <c r="U3" i="4"/>
  <c r="W3"/>
  <c r="Y3"/>
  <c r="U7"/>
  <c r="W7"/>
  <c r="Y7"/>
  <c r="U11"/>
  <c r="W11"/>
  <c r="Y11"/>
  <c r="U15"/>
  <c r="W15"/>
  <c r="Y15"/>
  <c r="U19"/>
  <c r="W19"/>
  <c r="Y19"/>
  <c r="U23"/>
  <c r="W23"/>
  <c r="Y23"/>
  <c r="U27"/>
  <c r="W27"/>
  <c r="Y27"/>
  <c r="U31"/>
  <c r="W31"/>
  <c r="Y31"/>
  <c r="U35"/>
  <c r="W35"/>
  <c r="Y35"/>
  <c r="U39"/>
  <c r="W39"/>
  <c r="Y39"/>
  <c r="U43"/>
  <c r="W43"/>
  <c r="Y43"/>
  <c r="U47"/>
  <c r="W47"/>
  <c r="Y47"/>
  <c r="U51"/>
  <c r="W51"/>
  <c r="Y51"/>
  <c r="U55"/>
  <c r="W55"/>
  <c r="Y55"/>
  <c r="U59"/>
  <c r="W59"/>
  <c r="Y59"/>
  <c r="U63"/>
  <c r="W63"/>
  <c r="Y63"/>
  <c r="U67"/>
  <c r="W67"/>
  <c r="Y67"/>
  <c r="U83"/>
  <c r="W83"/>
  <c r="Y83"/>
  <c r="U87"/>
  <c r="W87"/>
  <c r="Y87"/>
  <c r="U91"/>
  <c r="W91"/>
  <c r="Y91"/>
  <c r="U95"/>
  <c r="W95"/>
  <c r="Y95"/>
  <c r="U3" i="2"/>
  <c r="W3"/>
  <c r="Y3"/>
  <c r="U7"/>
  <c r="W7"/>
  <c r="Y7"/>
  <c r="U11"/>
  <c r="W11"/>
  <c r="Y11"/>
  <c r="U15"/>
  <c r="W15"/>
  <c r="Y15"/>
  <c r="U19"/>
  <c r="W19"/>
  <c r="Y19"/>
  <c r="U23"/>
  <c r="W23"/>
  <c r="Y23"/>
  <c r="U27"/>
  <c r="W27"/>
  <c r="Y27"/>
  <c r="U31"/>
  <c r="W31"/>
  <c r="Y31"/>
  <c r="U35"/>
  <c r="W35"/>
  <c r="Y35"/>
  <c r="U39"/>
  <c r="W39"/>
  <c r="Y39"/>
  <c r="U43"/>
  <c r="W43"/>
  <c r="Y43"/>
  <c r="U47"/>
  <c r="W47"/>
  <c r="Y47"/>
  <c r="U51"/>
  <c r="W51"/>
  <c r="Y51"/>
  <c r="U55"/>
  <c r="W55"/>
  <c r="Y55"/>
  <c r="U59"/>
  <c r="W59"/>
  <c r="Y59"/>
  <c r="U63"/>
  <c r="W63"/>
  <c r="Y63"/>
  <c r="U67"/>
  <c r="W67"/>
  <c r="Y67"/>
  <c r="U71"/>
  <c r="W71"/>
  <c r="Y71"/>
  <c r="U75"/>
  <c r="W75"/>
  <c r="Y75"/>
  <c r="U79"/>
  <c r="W79"/>
  <c r="Y79"/>
  <c r="U83"/>
  <c r="W83"/>
  <c r="Y83"/>
  <c r="U87"/>
  <c r="W87"/>
  <c r="Y87"/>
  <c r="U91"/>
  <c r="W91"/>
  <c r="Y91"/>
  <c r="U95"/>
  <c r="W95"/>
  <c r="Y95"/>
  <c r="T19" i="8"/>
  <c r="V19"/>
  <c r="X19"/>
  <c r="T23"/>
  <c r="V23"/>
  <c r="X23"/>
  <c r="T27"/>
  <c r="V27"/>
  <c r="X27"/>
  <c r="T31"/>
  <c r="V31"/>
  <c r="X31"/>
  <c r="T35"/>
  <c r="V35"/>
  <c r="X35"/>
  <c r="T39"/>
  <c r="V39"/>
  <c r="X39"/>
  <c r="T43"/>
  <c r="V43"/>
  <c r="X43"/>
  <c r="T47"/>
  <c r="V47"/>
  <c r="X47"/>
  <c r="T51"/>
  <c r="V51"/>
  <c r="X51"/>
  <c r="T55"/>
  <c r="V55"/>
  <c r="X55"/>
  <c r="T59"/>
  <c r="V59"/>
  <c r="X59"/>
  <c r="T63"/>
  <c r="V63"/>
  <c r="X63"/>
  <c r="T67"/>
  <c r="V67"/>
  <c r="X67"/>
  <c r="T71"/>
  <c r="V71"/>
  <c r="X71"/>
  <c r="T75"/>
  <c r="V75"/>
  <c r="X75"/>
  <c r="T79"/>
  <c r="V79"/>
  <c r="X79"/>
  <c r="T83"/>
  <c r="V83"/>
  <c r="X83"/>
  <c r="T87"/>
  <c r="V87"/>
  <c r="X87"/>
  <c r="T91"/>
  <c r="V91"/>
  <c r="X91"/>
  <c r="T95"/>
  <c r="V95"/>
  <c r="X95"/>
  <c r="T19" i="6"/>
  <c r="V19"/>
  <c r="X19"/>
  <c r="T23"/>
  <c r="V23"/>
  <c r="X23"/>
  <c r="T27"/>
  <c r="V27"/>
  <c r="X27"/>
  <c r="T31"/>
  <c r="V31"/>
  <c r="X31"/>
  <c r="T35"/>
  <c r="V35"/>
  <c r="X35"/>
  <c r="T39"/>
  <c r="V39"/>
  <c r="X39"/>
  <c r="T43"/>
  <c r="V43"/>
  <c r="X43"/>
  <c r="T47"/>
  <c r="V47"/>
  <c r="X47"/>
  <c r="T51"/>
  <c r="V51"/>
  <c r="X51"/>
  <c r="T55"/>
  <c r="V55"/>
  <c r="X55"/>
  <c r="T59"/>
  <c r="V59"/>
  <c r="X59"/>
  <c r="T63"/>
  <c r="V63"/>
  <c r="X63"/>
  <c r="T67"/>
  <c r="V67"/>
  <c r="X67"/>
  <c r="T71"/>
  <c r="V71"/>
  <c r="X71"/>
  <c r="T75"/>
  <c r="V75"/>
  <c r="X75"/>
  <c r="T79"/>
  <c r="V79"/>
  <c r="X79"/>
  <c r="T83"/>
  <c r="V83"/>
  <c r="X83"/>
  <c r="T87"/>
  <c r="V87"/>
  <c r="X87"/>
  <c r="T91"/>
  <c r="V91"/>
  <c r="X91"/>
  <c r="T95"/>
  <c r="V95"/>
  <c r="X95"/>
  <c r="T3" i="4"/>
  <c r="V3"/>
  <c r="X3"/>
  <c r="T7"/>
  <c r="V7"/>
  <c r="X7"/>
  <c r="T11"/>
  <c r="V11"/>
  <c r="X11"/>
  <c r="T15"/>
  <c r="V15"/>
  <c r="X15"/>
  <c r="T19"/>
  <c r="V19"/>
  <c r="X19"/>
  <c r="T23"/>
  <c r="V23"/>
  <c r="X23"/>
  <c r="T27"/>
  <c r="V27"/>
  <c r="X27"/>
  <c r="T31"/>
  <c r="V31"/>
  <c r="X31"/>
  <c r="T35"/>
  <c r="V35"/>
  <c r="X35"/>
  <c r="T39"/>
  <c r="V39"/>
  <c r="X39"/>
  <c r="T43"/>
  <c r="V43"/>
  <c r="X43"/>
  <c r="T47"/>
  <c r="V47"/>
  <c r="X47"/>
  <c r="T51"/>
  <c r="V51"/>
  <c r="X51"/>
  <c r="T55"/>
  <c r="V55"/>
  <c r="X55"/>
  <c r="T59"/>
  <c r="V59"/>
  <c r="X59"/>
  <c r="T63"/>
  <c r="V63"/>
  <c r="X63"/>
  <c r="T67"/>
  <c r="V67"/>
  <c r="X67"/>
  <c r="T83"/>
  <c r="V83"/>
  <c r="X83"/>
  <c r="T87"/>
  <c r="V87"/>
  <c r="X87"/>
  <c r="T91"/>
  <c r="V91"/>
  <c r="X91"/>
  <c r="T95"/>
  <c r="V95"/>
  <c r="X95"/>
  <c r="T3" i="2"/>
  <c r="V3"/>
  <c r="X3"/>
  <c r="T7"/>
  <c r="V7"/>
  <c r="X7"/>
  <c r="T11"/>
  <c r="V11"/>
  <c r="X11"/>
  <c r="T15"/>
  <c r="V15"/>
  <c r="X15"/>
  <c r="T19"/>
  <c r="V19"/>
  <c r="X19"/>
  <c r="T23"/>
  <c r="V23"/>
  <c r="X23"/>
  <c r="T27"/>
  <c r="V27"/>
  <c r="X27"/>
  <c r="T31"/>
  <c r="V31"/>
  <c r="X31"/>
  <c r="T35"/>
  <c r="V35"/>
  <c r="X35"/>
  <c r="T39"/>
  <c r="V39"/>
  <c r="X39"/>
  <c r="T43"/>
  <c r="V43"/>
  <c r="X43"/>
  <c r="T47"/>
  <c r="V47"/>
  <c r="X47"/>
  <c r="T51"/>
  <c r="V51"/>
  <c r="X51"/>
  <c r="T55"/>
  <c r="V55"/>
  <c r="X55"/>
  <c r="T59"/>
  <c r="V59"/>
  <c r="X59"/>
  <c r="T63"/>
  <c r="V63"/>
  <c r="X63"/>
  <c r="T67"/>
  <c r="V67"/>
  <c r="X67"/>
  <c r="T71"/>
  <c r="V71"/>
  <c r="X71"/>
  <c r="T75"/>
  <c r="V75"/>
  <c r="X75"/>
  <c r="T79"/>
  <c r="V79"/>
  <c r="X79"/>
  <c r="T83"/>
  <c r="V83"/>
  <c r="X83"/>
  <c r="T87"/>
  <c r="V87"/>
  <c r="X87"/>
  <c r="T91"/>
  <c r="V91"/>
  <c r="X91"/>
  <c r="T95"/>
  <c r="V95"/>
  <c r="X95"/>
  <c r="T19" i="7"/>
  <c r="V19"/>
  <c r="X19"/>
  <c r="T23"/>
  <c r="V23"/>
  <c r="X23"/>
  <c r="T27"/>
  <c r="V27"/>
  <c r="X27"/>
  <c r="T31"/>
  <c r="V31"/>
  <c r="X31"/>
  <c r="T35"/>
  <c r="V35"/>
  <c r="X35"/>
  <c r="T39"/>
  <c r="V39"/>
  <c r="X39"/>
  <c r="T43"/>
  <c r="V43"/>
  <c r="X43"/>
  <c r="T47"/>
  <c r="V47"/>
  <c r="X47"/>
  <c r="T51"/>
  <c r="V51"/>
  <c r="X51"/>
  <c r="T55"/>
  <c r="V55"/>
  <c r="X55"/>
  <c r="T59"/>
  <c r="V59"/>
  <c r="X59"/>
  <c r="T63"/>
  <c r="V63"/>
  <c r="X63"/>
  <c r="T67"/>
  <c r="V67"/>
  <c r="X67"/>
  <c r="T71"/>
  <c r="V71"/>
  <c r="X71"/>
  <c r="T75"/>
  <c r="V75"/>
  <c r="X75"/>
  <c r="T79"/>
  <c r="V79"/>
  <c r="X79"/>
  <c r="T83"/>
  <c r="V83"/>
  <c r="X83"/>
  <c r="T87"/>
  <c r="V87"/>
  <c r="X87"/>
  <c r="T91"/>
  <c r="V91"/>
  <c r="X91"/>
  <c r="T95"/>
  <c r="V95"/>
  <c r="X95"/>
  <c r="T19" i="5"/>
  <c r="V19"/>
  <c r="X19"/>
  <c r="T23"/>
  <c r="V23"/>
  <c r="X23"/>
  <c r="T27"/>
  <c r="V27"/>
  <c r="X27"/>
  <c r="T31"/>
  <c r="V31"/>
  <c r="X31"/>
  <c r="T35"/>
  <c r="V35"/>
  <c r="X35"/>
  <c r="T39"/>
  <c r="V39"/>
  <c r="X39"/>
  <c r="T43"/>
  <c r="V43"/>
  <c r="X43"/>
  <c r="T47"/>
  <c r="V47"/>
  <c r="X47"/>
  <c r="T51"/>
  <c r="V51"/>
  <c r="X51"/>
  <c r="T55"/>
  <c r="V55"/>
  <c r="X55"/>
  <c r="T59"/>
  <c r="V59"/>
  <c r="X59"/>
  <c r="T63"/>
  <c r="V63"/>
  <c r="X63"/>
  <c r="T67"/>
  <c r="V67"/>
  <c r="X67"/>
  <c r="T71"/>
  <c r="V71"/>
  <c r="X71"/>
  <c r="T75"/>
  <c r="V75"/>
  <c r="X75"/>
  <c r="T79"/>
  <c r="V79"/>
  <c r="X79"/>
  <c r="T83"/>
  <c r="V83"/>
  <c r="X83"/>
  <c r="T87"/>
  <c r="V87"/>
  <c r="X87"/>
  <c r="T91"/>
  <c r="V91"/>
  <c r="X91"/>
  <c r="T95"/>
  <c r="V95"/>
  <c r="X95"/>
  <c r="T3" i="3"/>
  <c r="V3"/>
  <c r="X3"/>
  <c r="T7"/>
  <c r="V7"/>
  <c r="X7"/>
  <c r="T11"/>
  <c r="V11"/>
  <c r="X11"/>
  <c r="T15"/>
  <c r="V15"/>
  <c r="X15"/>
  <c r="T19"/>
  <c r="V19"/>
  <c r="X19"/>
  <c r="T23"/>
  <c r="V23"/>
  <c r="X23"/>
  <c r="T27"/>
  <c r="V27"/>
  <c r="X27"/>
  <c r="T31"/>
  <c r="V31"/>
  <c r="X31"/>
  <c r="T35"/>
  <c r="V35"/>
  <c r="X35"/>
  <c r="T39"/>
  <c r="V39"/>
  <c r="X39"/>
  <c r="T43"/>
  <c r="V43"/>
  <c r="X43"/>
  <c r="T47"/>
  <c r="V47"/>
  <c r="X47"/>
  <c r="T51"/>
  <c r="V51"/>
  <c r="X51"/>
  <c r="T55"/>
  <c r="V55"/>
  <c r="X55"/>
  <c r="T59"/>
  <c r="V59"/>
  <c r="X59"/>
  <c r="T63"/>
  <c r="V63"/>
  <c r="X63"/>
  <c r="T67"/>
  <c r="V67"/>
  <c r="X67"/>
  <c r="T83"/>
  <c r="V83"/>
  <c r="X83"/>
  <c r="T87"/>
  <c r="V87"/>
  <c r="X87"/>
  <c r="T91"/>
  <c r="V91"/>
  <c r="X91"/>
  <c r="T95"/>
  <c r="V95"/>
  <c r="X95"/>
  <c r="T3" i="1"/>
  <c r="V3"/>
  <c r="X3"/>
  <c r="T7"/>
  <c r="V7"/>
  <c r="X7"/>
  <c r="T11"/>
  <c r="V11"/>
  <c r="X11"/>
  <c r="T15"/>
  <c r="V15"/>
  <c r="X15"/>
  <c r="T19"/>
  <c r="V19"/>
  <c r="X19"/>
  <c r="T23"/>
  <c r="V23"/>
  <c r="X23"/>
  <c r="T27"/>
  <c r="V27"/>
  <c r="X27"/>
  <c r="T31"/>
  <c r="V31"/>
  <c r="X31"/>
  <c r="T35"/>
  <c r="V35"/>
  <c r="X35"/>
  <c r="T39"/>
  <c r="V39"/>
  <c r="X39"/>
  <c r="T43"/>
  <c r="V43"/>
  <c r="X43"/>
  <c r="T47"/>
  <c r="V47"/>
  <c r="X47"/>
  <c r="T51"/>
  <c r="V51"/>
  <c r="X51"/>
  <c r="T55"/>
  <c r="V55"/>
  <c r="X55"/>
  <c r="T59"/>
  <c r="V59"/>
  <c r="X59"/>
  <c r="T63"/>
  <c r="V63"/>
  <c r="X63"/>
  <c r="T67"/>
  <c r="V67"/>
  <c r="X67"/>
  <c r="T71"/>
  <c r="V71"/>
  <c r="X71"/>
  <c r="T75"/>
  <c r="V75"/>
  <c r="X75"/>
  <c r="T79"/>
  <c r="V79"/>
  <c r="X79"/>
  <c r="T83"/>
  <c r="V83"/>
  <c r="X83"/>
  <c r="T87"/>
  <c r="V87"/>
  <c r="X87"/>
  <c r="T91"/>
  <c r="V91"/>
  <c r="X91"/>
  <c r="T95"/>
  <c r="V95"/>
  <c r="X95"/>
  <c r="AF3" i="10"/>
  <c r="U19" i="7"/>
  <c r="W19"/>
  <c r="Y19"/>
  <c r="U23"/>
  <c r="W23"/>
  <c r="Y23"/>
  <c r="U27"/>
  <c r="W27"/>
  <c r="Y27"/>
  <c r="U31"/>
  <c r="W31"/>
  <c r="Y31"/>
  <c r="U35"/>
  <c r="W35"/>
  <c r="Y35"/>
  <c r="U39"/>
  <c r="W39"/>
  <c r="Y39"/>
  <c r="U43"/>
  <c r="W43"/>
  <c r="Y43"/>
  <c r="U47"/>
  <c r="W47"/>
  <c r="Y47"/>
  <c r="U51"/>
  <c r="W51"/>
  <c r="Y51"/>
  <c r="U55"/>
  <c r="W55"/>
  <c r="Y55"/>
  <c r="U59"/>
  <c r="W59"/>
  <c r="Y59"/>
  <c r="U63"/>
  <c r="W63"/>
  <c r="Y63"/>
  <c r="U67"/>
  <c r="W67"/>
  <c r="Y67"/>
  <c r="U71"/>
  <c r="W71"/>
  <c r="Y71"/>
  <c r="U75"/>
  <c r="W75"/>
  <c r="Y75"/>
  <c r="U79"/>
  <c r="W79"/>
  <c r="Y79"/>
  <c r="U83"/>
  <c r="W83"/>
  <c r="Y83"/>
  <c r="U87"/>
  <c r="W87"/>
  <c r="Y87"/>
  <c r="U91"/>
  <c r="W91"/>
  <c r="Y91"/>
  <c r="U95"/>
  <c r="W95"/>
  <c r="Y95"/>
  <c r="U19" i="5"/>
  <c r="W19"/>
  <c r="Y19"/>
  <c r="U23"/>
  <c r="W23"/>
  <c r="Y23"/>
  <c r="U27"/>
  <c r="W27"/>
  <c r="Y27"/>
  <c r="U31"/>
  <c r="W31"/>
  <c r="Y31"/>
  <c r="U35"/>
  <c r="W35"/>
  <c r="Y35"/>
  <c r="U39"/>
  <c r="W39"/>
  <c r="Y39"/>
  <c r="U43"/>
  <c r="W43"/>
  <c r="Y43"/>
  <c r="U47"/>
  <c r="W47"/>
  <c r="Y47"/>
  <c r="U51"/>
  <c r="W51"/>
  <c r="Y51"/>
  <c r="U55"/>
  <c r="W55"/>
  <c r="Y55"/>
  <c r="U59"/>
  <c r="W59"/>
  <c r="Y59"/>
  <c r="U63"/>
  <c r="W63"/>
  <c r="Y63"/>
  <c r="U67"/>
  <c r="W67"/>
  <c r="Y67"/>
  <c r="U71"/>
  <c r="W71"/>
  <c r="Y71"/>
  <c r="U75"/>
  <c r="W75"/>
  <c r="Y75"/>
  <c r="U79"/>
  <c r="W79"/>
  <c r="Y79"/>
  <c r="U83"/>
  <c r="W83"/>
  <c r="Y83"/>
  <c r="U87"/>
  <c r="W87"/>
  <c r="Y87"/>
  <c r="U91"/>
  <c r="W91"/>
  <c r="Y91"/>
  <c r="U95"/>
  <c r="W95"/>
  <c r="Y95"/>
  <c r="U3" i="3"/>
  <c r="W3"/>
  <c r="Y3"/>
  <c r="U7"/>
  <c r="W7"/>
  <c r="Y7"/>
  <c r="U11"/>
  <c r="W11"/>
  <c r="Y11"/>
  <c r="U15"/>
  <c r="W15"/>
  <c r="Y15"/>
  <c r="U19"/>
  <c r="W19"/>
  <c r="Y19"/>
  <c r="U23"/>
  <c r="W23"/>
  <c r="Y23"/>
  <c r="U27"/>
  <c r="W27"/>
  <c r="Y27"/>
  <c r="U31"/>
  <c r="W31"/>
  <c r="Y31"/>
  <c r="U35"/>
  <c r="W35"/>
  <c r="Y35"/>
  <c r="U39"/>
  <c r="W39"/>
  <c r="Y39"/>
  <c r="U43"/>
  <c r="W43"/>
  <c r="Y43"/>
  <c r="U47"/>
  <c r="W47"/>
  <c r="Y47"/>
  <c r="U51"/>
  <c r="W51"/>
  <c r="Y51"/>
  <c r="U55"/>
  <c r="W55"/>
  <c r="Y55"/>
  <c r="U59"/>
  <c r="W59"/>
  <c r="Y59"/>
  <c r="U63"/>
  <c r="W63"/>
  <c r="Y63"/>
  <c r="U67"/>
  <c r="W67"/>
  <c r="Y67"/>
  <c r="U83"/>
  <c r="W83"/>
  <c r="Y83"/>
  <c r="U87"/>
  <c r="W87"/>
  <c r="Y87"/>
  <c r="U91"/>
  <c r="W91"/>
  <c r="Y91"/>
  <c r="U95"/>
  <c r="W95"/>
  <c r="Y95"/>
  <c r="U3" i="1"/>
  <c r="W3"/>
  <c r="Y3"/>
  <c r="U7"/>
  <c r="W7"/>
  <c r="Y7"/>
  <c r="U11"/>
  <c r="W11"/>
  <c r="Y11"/>
  <c r="U15"/>
  <c r="W15"/>
  <c r="Y15"/>
  <c r="U19"/>
  <c r="W19"/>
  <c r="Y19"/>
  <c r="U23"/>
  <c r="W23"/>
  <c r="Y23"/>
  <c r="U27"/>
  <c r="W27"/>
  <c r="Y27"/>
  <c r="U31"/>
  <c r="W31"/>
  <c r="Y31"/>
  <c r="U35"/>
  <c r="W35"/>
  <c r="Y35"/>
  <c r="U39"/>
  <c r="W39"/>
  <c r="Y39"/>
  <c r="U43"/>
  <c r="W43"/>
  <c r="Y43"/>
  <c r="U47"/>
  <c r="W47"/>
  <c r="Y47"/>
  <c r="U51"/>
  <c r="W51"/>
  <c r="Y51"/>
  <c r="U55"/>
  <c r="W55"/>
  <c r="Y55"/>
  <c r="U59"/>
  <c r="W59"/>
  <c r="Y59"/>
  <c r="U63"/>
  <c r="W63"/>
  <c r="Y63"/>
  <c r="U67"/>
  <c r="W67"/>
  <c r="Y67"/>
  <c r="U71"/>
  <c r="W71"/>
  <c r="Y71"/>
  <c r="U75"/>
  <c r="W75"/>
  <c r="Y75"/>
  <c r="U79"/>
  <c r="W79"/>
  <c r="Y79"/>
  <c r="U83"/>
  <c r="W83"/>
  <c r="Y83"/>
  <c r="U87"/>
  <c r="W87"/>
  <c r="Y87"/>
  <c r="U91"/>
  <c r="W91"/>
  <c r="Y91"/>
  <c r="U95"/>
  <c r="W95"/>
  <c r="Y95"/>
  <c r="AD3" i="10"/>
  <c r="AI3"/>
  <c r="AE3"/>
  <c r="AJ3"/>
  <c r="AG4"/>
  <c r="AG3"/>
  <c r="AF4"/>
  <c r="AK3"/>
  <c r="AL4"/>
  <c r="AL3"/>
  <c r="AK4"/>
  <c r="Y104" i="1" l="1"/>
  <c r="W104"/>
  <c r="U104"/>
  <c r="Y103"/>
  <c r="W103"/>
  <c r="U103"/>
  <c r="Y102"/>
  <c r="W102"/>
  <c r="U102"/>
  <c r="Y101"/>
  <c r="W101"/>
  <c r="U101"/>
  <c r="Y100"/>
  <c r="W100"/>
  <c r="U100"/>
  <c r="Y99"/>
  <c r="Y105"/>
  <c r="E11" i="16" s="1"/>
  <c r="Y111" i="1"/>
  <c r="Y112"/>
  <c r="E10" i="9" s="1"/>
  <c r="W99" i="1"/>
  <c r="W105"/>
  <c r="C11" i="16" s="1"/>
  <c r="W111" i="1"/>
  <c r="W112"/>
  <c r="C10" i="9" s="1"/>
  <c r="U99" i="1"/>
  <c r="U105"/>
  <c r="D10" i="16" s="1"/>
  <c r="U111" i="1"/>
  <c r="U112"/>
  <c r="D9" i="9" s="1"/>
  <c r="Y104" i="3"/>
  <c r="W104"/>
  <c r="U104"/>
  <c r="Y102"/>
  <c r="W102"/>
  <c r="U102"/>
  <c r="Y101"/>
  <c r="W101"/>
  <c r="U101"/>
  <c r="Y100"/>
  <c r="W100"/>
  <c r="U100"/>
  <c r="Y99"/>
  <c r="Y105"/>
  <c r="E24" i="16" s="1"/>
  <c r="Y111" i="3"/>
  <c r="Y112"/>
  <c r="E23" i="9" s="1"/>
  <c r="W99" i="3"/>
  <c r="W105"/>
  <c r="C24" i="16" s="1"/>
  <c r="W111" i="3"/>
  <c r="W112"/>
  <c r="C23" i="9" s="1"/>
  <c r="U99" i="3"/>
  <c r="U105"/>
  <c r="D23" i="16" s="1"/>
  <c r="U111" i="3"/>
  <c r="U112"/>
  <c r="D22" i="9" s="1"/>
  <c r="Y104" i="5"/>
  <c r="W104"/>
  <c r="U104"/>
  <c r="Y103"/>
  <c r="W103"/>
  <c r="U103"/>
  <c r="Y102"/>
  <c r="W102"/>
  <c r="U102"/>
  <c r="Y101"/>
  <c r="W101"/>
  <c r="U101"/>
  <c r="Y100"/>
  <c r="Y105"/>
  <c r="E37" i="16" s="1"/>
  <c r="Y112" i="5"/>
  <c r="E36" i="9" s="1"/>
  <c r="W100" i="5"/>
  <c r="W105"/>
  <c r="C37" i="16" s="1"/>
  <c r="W112" i="5"/>
  <c r="C36" i="9" s="1"/>
  <c r="U100" i="5"/>
  <c r="U105"/>
  <c r="D36" i="16" s="1"/>
  <c r="U112" i="5"/>
  <c r="D35" i="9" s="1"/>
  <c r="Y104" i="7"/>
  <c r="W104"/>
  <c r="U104"/>
  <c r="D48" i="16" s="1"/>
  <c r="Y103" i="7"/>
  <c r="W103"/>
  <c r="U103"/>
  <c r="D47" i="16" s="1"/>
  <c r="Y102" i="7"/>
  <c r="W102"/>
  <c r="U102"/>
  <c r="D46" i="16" s="1"/>
  <c r="Y101" i="7"/>
  <c r="W101"/>
  <c r="U101"/>
  <c r="D45" i="16" s="1"/>
  <c r="Y100" i="7"/>
  <c r="Y105"/>
  <c r="E50" i="16" s="1"/>
  <c r="Y112" i="7"/>
  <c r="W100"/>
  <c r="W105"/>
  <c r="C50" i="16" s="1"/>
  <c r="W112" i="7"/>
  <c r="U100"/>
  <c r="D44" i="16" s="1"/>
  <c r="U105" i="7"/>
  <c r="D49" i="16" s="1"/>
  <c r="U112" i="7"/>
  <c r="X104" i="1"/>
  <c r="V104"/>
  <c r="T104"/>
  <c r="X103"/>
  <c r="V103"/>
  <c r="T103"/>
  <c r="X102"/>
  <c r="V102"/>
  <c r="T102"/>
  <c r="X101"/>
  <c r="V101"/>
  <c r="T101"/>
  <c r="X100"/>
  <c r="V100"/>
  <c r="T100"/>
  <c r="X99"/>
  <c r="X105"/>
  <c r="D11" i="16" s="1"/>
  <c r="X111" i="1"/>
  <c r="X112"/>
  <c r="D10" i="9" s="1"/>
  <c r="V99" i="1"/>
  <c r="V105"/>
  <c r="E10" i="16" s="1"/>
  <c r="V111" i="1"/>
  <c r="V112"/>
  <c r="E9" i="9" s="1"/>
  <c r="T99" i="1"/>
  <c r="T105"/>
  <c r="C10" i="16" s="1"/>
  <c r="T111" i="1"/>
  <c r="T112"/>
  <c r="C9" i="9" s="1"/>
  <c r="X104" i="3"/>
  <c r="V104"/>
  <c r="T104"/>
  <c r="X102"/>
  <c r="V102"/>
  <c r="T102"/>
  <c r="X101"/>
  <c r="V101"/>
  <c r="T101"/>
  <c r="X100"/>
  <c r="V100"/>
  <c r="T100"/>
  <c r="X99"/>
  <c r="X105"/>
  <c r="D24" i="16" s="1"/>
  <c r="X111" i="3"/>
  <c r="X112"/>
  <c r="D23" i="9" s="1"/>
  <c r="V99" i="3"/>
  <c r="V105"/>
  <c r="E23" i="16" s="1"/>
  <c r="V111" i="3"/>
  <c r="V112"/>
  <c r="E22" i="9" s="1"/>
  <c r="T99" i="3"/>
  <c r="T105"/>
  <c r="C23" i="16" s="1"/>
  <c r="T111" i="3"/>
  <c r="T112"/>
  <c r="C22" i="9" s="1"/>
  <c r="X104" i="5"/>
  <c r="V104"/>
  <c r="T104"/>
  <c r="X103"/>
  <c r="V103"/>
  <c r="T103"/>
  <c r="X102"/>
  <c r="V102"/>
  <c r="T102"/>
  <c r="X101"/>
  <c r="V101"/>
  <c r="T101"/>
  <c r="X100"/>
  <c r="X105"/>
  <c r="D37" i="16" s="1"/>
  <c r="X112" i="5"/>
  <c r="D36" i="9" s="1"/>
  <c r="V100" i="5"/>
  <c r="V105"/>
  <c r="E36" i="16" s="1"/>
  <c r="V112" i="5"/>
  <c r="E35" i="9" s="1"/>
  <c r="T100" i="5"/>
  <c r="T105"/>
  <c r="C36" i="16" s="1"/>
  <c r="T112" i="5"/>
  <c r="C35" i="9" s="1"/>
  <c r="X104" i="7"/>
  <c r="V104"/>
  <c r="E48" i="16" s="1"/>
  <c r="T104" i="7"/>
  <c r="C48" i="16" s="1"/>
  <c r="X103" i="7"/>
  <c r="V103"/>
  <c r="E47" i="16" s="1"/>
  <c r="T103" i="7"/>
  <c r="C47" i="16" s="1"/>
  <c r="X102" i="7"/>
  <c r="V102"/>
  <c r="E46" i="16" s="1"/>
  <c r="T102" i="7"/>
  <c r="C46" i="16" s="1"/>
  <c r="X101" i="7"/>
  <c r="V101"/>
  <c r="E45" i="16" s="1"/>
  <c r="T101" i="7"/>
  <c r="C45" i="16" s="1"/>
  <c r="X100" i="7"/>
  <c r="X105"/>
  <c r="D50" i="16" s="1"/>
  <c r="X112" i="7"/>
  <c r="V100"/>
  <c r="E44" i="16" s="1"/>
  <c r="V105" i="7"/>
  <c r="E49" i="16" s="1"/>
  <c r="V112" i="7"/>
  <c r="T100"/>
  <c r="C44" i="16" s="1"/>
  <c r="T105" i="7"/>
  <c r="C49" i="16" s="1"/>
  <c r="T112" i="7"/>
  <c r="X104" i="2"/>
  <c r="V104"/>
  <c r="T104"/>
  <c r="X103"/>
  <c r="V103"/>
  <c r="T103"/>
  <c r="X102"/>
  <c r="V102"/>
  <c r="T102"/>
  <c r="X101"/>
  <c r="V101"/>
  <c r="T101"/>
  <c r="X100"/>
  <c r="V100"/>
  <c r="T100"/>
  <c r="X99"/>
  <c r="X105"/>
  <c r="G11" i="16" s="1"/>
  <c r="X111" i="2"/>
  <c r="X112"/>
  <c r="G10" i="9" s="1"/>
  <c r="V99" i="2"/>
  <c r="V105"/>
  <c r="H10" i="16" s="1"/>
  <c r="V111" i="2"/>
  <c r="V112"/>
  <c r="H9" i="9" s="1"/>
  <c r="T99" i="2"/>
  <c r="T105"/>
  <c r="F10" i="16" s="1"/>
  <c r="T111" i="2"/>
  <c r="T112"/>
  <c r="F9" i="9" s="1"/>
  <c r="X104" i="4"/>
  <c r="V104"/>
  <c r="T104"/>
  <c r="X102"/>
  <c r="V102"/>
  <c r="T102"/>
  <c r="X101"/>
  <c r="V101"/>
  <c r="T101"/>
  <c r="X100"/>
  <c r="V100"/>
  <c r="T100"/>
  <c r="X99"/>
  <c r="X105"/>
  <c r="G24" i="16" s="1"/>
  <c r="X111" i="4"/>
  <c r="X112"/>
  <c r="G23" i="9" s="1"/>
  <c r="V99" i="4"/>
  <c r="V105"/>
  <c r="H23" i="16" s="1"/>
  <c r="V111" i="4"/>
  <c r="V112"/>
  <c r="H22" i="9" s="1"/>
  <c r="T99" i="4"/>
  <c r="T105"/>
  <c r="F23" i="16" s="1"/>
  <c r="T111" i="4"/>
  <c r="T112"/>
  <c r="F22" i="9" s="1"/>
  <c r="X104" i="6"/>
  <c r="V104"/>
  <c r="T104"/>
  <c r="X103"/>
  <c r="V103"/>
  <c r="T103"/>
  <c r="X102"/>
  <c r="V102"/>
  <c r="T102"/>
  <c r="X101"/>
  <c r="V101"/>
  <c r="T101"/>
  <c r="X100"/>
  <c r="X105"/>
  <c r="G37" i="16" s="1"/>
  <c r="X112" i="6"/>
  <c r="G36" i="9" s="1"/>
  <c r="V100" i="6"/>
  <c r="V105"/>
  <c r="H36" i="16" s="1"/>
  <c r="V112" i="6"/>
  <c r="H35" i="9" s="1"/>
  <c r="T100" i="6"/>
  <c r="T105"/>
  <c r="F36" i="16" s="1"/>
  <c r="T112" i="6"/>
  <c r="F35" i="9" s="1"/>
  <c r="X104" i="8"/>
  <c r="V104"/>
  <c r="H48" i="16" s="1"/>
  <c r="T104" i="8"/>
  <c r="F48" i="16" s="1"/>
  <c r="X103" i="8"/>
  <c r="V103"/>
  <c r="H47" i="16" s="1"/>
  <c r="T103" i="8"/>
  <c r="F47" i="16" s="1"/>
  <c r="X102" i="8"/>
  <c r="V102"/>
  <c r="H46" i="16" s="1"/>
  <c r="T102" i="8"/>
  <c r="F46" i="16" s="1"/>
  <c r="X101" i="8"/>
  <c r="V101"/>
  <c r="H45" i="16" s="1"/>
  <c r="T101" i="8"/>
  <c r="F45" i="16" s="1"/>
  <c r="X100" i="8"/>
  <c r="X105"/>
  <c r="G50" i="16" s="1"/>
  <c r="X112" i="8"/>
  <c r="V100"/>
  <c r="H44" i="16" s="1"/>
  <c r="V105" i="8"/>
  <c r="H49" i="16" s="1"/>
  <c r="V112" i="8"/>
  <c r="T100"/>
  <c r="F44" i="16" s="1"/>
  <c r="T105" i="8"/>
  <c r="F49" i="16" s="1"/>
  <c r="T112" i="8"/>
  <c r="Y104" i="2"/>
  <c r="W104"/>
  <c r="U104"/>
  <c r="Y103"/>
  <c r="W103"/>
  <c r="U103"/>
  <c r="Y102"/>
  <c r="W102"/>
  <c r="U102"/>
  <c r="Y101"/>
  <c r="W101"/>
  <c r="U101"/>
  <c r="Y100"/>
  <c r="W100"/>
  <c r="U100"/>
  <c r="Y99"/>
  <c r="Y105"/>
  <c r="H11" i="16" s="1"/>
  <c r="Y111" i="2"/>
  <c r="Y112"/>
  <c r="H10" i="9" s="1"/>
  <c r="W99" i="2"/>
  <c r="W105"/>
  <c r="F11" i="16" s="1"/>
  <c r="W111" i="2"/>
  <c r="W112"/>
  <c r="F10" i="9" s="1"/>
  <c r="U99" i="2"/>
  <c r="U105"/>
  <c r="G10" i="16" s="1"/>
  <c r="U111" i="2"/>
  <c r="U112"/>
  <c r="G9" i="9" s="1"/>
  <c r="Y104" i="4"/>
  <c r="W104"/>
  <c r="U104"/>
  <c r="Y102"/>
  <c r="W102"/>
  <c r="U102"/>
  <c r="Y101"/>
  <c r="W101"/>
  <c r="U101"/>
  <c r="Y100"/>
  <c r="W100"/>
  <c r="U100"/>
  <c r="Y99"/>
  <c r="Y105"/>
  <c r="H24" i="16" s="1"/>
  <c r="Y111" i="4"/>
  <c r="Y112"/>
  <c r="H23" i="9" s="1"/>
  <c r="W99" i="4"/>
  <c r="W105"/>
  <c r="F24" i="16" s="1"/>
  <c r="W111" i="4"/>
  <c r="W112"/>
  <c r="F23" i="9" s="1"/>
  <c r="U99" i="4"/>
  <c r="U105"/>
  <c r="G23" i="16" s="1"/>
  <c r="U111" i="4"/>
  <c r="U112"/>
  <c r="G22" i="9" s="1"/>
  <c r="Y104" i="6"/>
  <c r="W104"/>
  <c r="U104"/>
  <c r="Y103"/>
  <c r="W103"/>
  <c r="U103"/>
  <c r="Y102"/>
  <c r="W102"/>
  <c r="U102"/>
  <c r="Y101"/>
  <c r="W101"/>
  <c r="U101"/>
  <c r="Y100"/>
  <c r="Y105"/>
  <c r="H37" i="16" s="1"/>
  <c r="Y112" i="6"/>
  <c r="H36" i="9" s="1"/>
  <c r="W100" i="6"/>
  <c r="W105"/>
  <c r="F37" i="16" s="1"/>
  <c r="W112" i="6"/>
  <c r="F36" i="9" s="1"/>
  <c r="U100" i="6"/>
  <c r="U105"/>
  <c r="G36" i="16" s="1"/>
  <c r="U112" i="6"/>
  <c r="G35" i="9" s="1"/>
  <c r="Y104" i="8"/>
  <c r="W104"/>
  <c r="U104"/>
  <c r="G48" i="16" s="1"/>
  <c r="Y103" i="8"/>
  <c r="W103"/>
  <c r="U103"/>
  <c r="G47" i="16" s="1"/>
  <c r="Y102" i="8"/>
  <c r="W102"/>
  <c r="U102"/>
  <c r="G46" i="16" s="1"/>
  <c r="Y101" i="8"/>
  <c r="W101"/>
  <c r="U101"/>
  <c r="G45" i="16" s="1"/>
  <c r="Y100" i="8"/>
  <c r="Y105"/>
  <c r="H50" i="16" s="1"/>
  <c r="Y112" i="8"/>
  <c r="W100"/>
  <c r="W105"/>
  <c r="F50" i="16" s="1"/>
  <c r="W112" i="8"/>
  <c r="U100"/>
  <c r="G44" i="16" s="1"/>
  <c r="U105" i="8"/>
  <c r="G49" i="16" s="1"/>
  <c r="U112" i="8"/>
  <c r="AC5" i="10"/>
  <c r="AE4"/>
  <c r="AJ4"/>
  <c r="AI4"/>
  <c r="AD4"/>
  <c r="AC6" l="1"/>
  <c r="G31" i="16"/>
  <c r="G31" i="9"/>
  <c r="G33" i="16"/>
  <c r="G33" i="9"/>
  <c r="G35" i="16"/>
  <c r="G37" i="9"/>
  <c r="G17" i="16"/>
  <c r="G17" i="9"/>
  <c r="G19" i="16"/>
  <c r="G19" i="9"/>
  <c r="G22" i="16"/>
  <c r="G24" i="9"/>
  <c r="G4" i="16"/>
  <c r="G4" i="9"/>
  <c r="G6" i="16"/>
  <c r="G6" i="9"/>
  <c r="G8" i="16"/>
  <c r="G8" i="9"/>
  <c r="H31" i="16"/>
  <c r="H31" i="9"/>
  <c r="F32" i="16"/>
  <c r="F32" i="9"/>
  <c r="H33" i="16"/>
  <c r="H33" i="9"/>
  <c r="F34" i="16"/>
  <c r="F34" i="9"/>
  <c r="H35" i="16"/>
  <c r="H37" i="9"/>
  <c r="F18" i="16"/>
  <c r="F18" i="9"/>
  <c r="H19" i="16"/>
  <c r="H19" i="9"/>
  <c r="F20" i="16"/>
  <c r="F20" i="9"/>
  <c r="H22" i="16"/>
  <c r="H24" i="9"/>
  <c r="F5" i="16"/>
  <c r="F5" i="9"/>
  <c r="H6" i="16"/>
  <c r="H6" i="9"/>
  <c r="F7" i="16"/>
  <c r="F7" i="9"/>
  <c r="H8" i="16"/>
  <c r="H8" i="9"/>
  <c r="F9" i="16"/>
  <c r="F11" i="9"/>
  <c r="C31" i="16"/>
  <c r="C31" i="9"/>
  <c r="E32" i="16"/>
  <c r="E32" i="9"/>
  <c r="C33" i="16"/>
  <c r="C33" i="9"/>
  <c r="E34" i="16"/>
  <c r="E34" i="9"/>
  <c r="C35" i="16"/>
  <c r="C37" i="9"/>
  <c r="C17" i="16"/>
  <c r="C17" i="9"/>
  <c r="E17" i="16"/>
  <c r="E17" i="9"/>
  <c r="E18" i="16"/>
  <c r="E18" i="9"/>
  <c r="C19" i="16"/>
  <c r="C19" i="9"/>
  <c r="E20" i="16"/>
  <c r="E20" i="9"/>
  <c r="C22" i="16"/>
  <c r="C24" i="9"/>
  <c r="C4" i="16"/>
  <c r="C4" i="9"/>
  <c r="E4" i="16"/>
  <c r="E4" i="9"/>
  <c r="E5" i="16"/>
  <c r="E5" i="9"/>
  <c r="C6" i="16"/>
  <c r="C6" i="9"/>
  <c r="E7" i="16"/>
  <c r="E7" i="9"/>
  <c r="C8" i="16"/>
  <c r="C8" i="9"/>
  <c r="E9" i="16"/>
  <c r="E11" i="9"/>
  <c r="D32" i="16"/>
  <c r="D32" i="9"/>
  <c r="D34" i="16"/>
  <c r="D34" i="9"/>
  <c r="D18" i="16"/>
  <c r="D18" i="9"/>
  <c r="D20" i="16"/>
  <c r="D20" i="9"/>
  <c r="D5" i="16"/>
  <c r="D5" i="9"/>
  <c r="D7" i="16"/>
  <c r="D7" i="9"/>
  <c r="D9" i="16"/>
  <c r="D11" i="9"/>
  <c r="G32" i="16"/>
  <c r="G32" i="9"/>
  <c r="G34" i="16"/>
  <c r="G34" i="9"/>
  <c r="G18" i="16"/>
  <c r="G18" i="9"/>
  <c r="G20" i="16"/>
  <c r="G20" i="9"/>
  <c r="G5" i="16"/>
  <c r="G5" i="9"/>
  <c r="G7" i="16"/>
  <c r="G7" i="9"/>
  <c r="G9" i="16"/>
  <c r="G11" i="9"/>
  <c r="F31" i="16"/>
  <c r="F31" i="9"/>
  <c r="H32" i="16"/>
  <c r="H32" i="9"/>
  <c r="F33" i="16"/>
  <c r="F33" i="9"/>
  <c r="H34" i="16"/>
  <c r="H34" i="9"/>
  <c r="F35" i="16"/>
  <c r="F37" i="9"/>
  <c r="F17" i="16"/>
  <c r="F17" i="9"/>
  <c r="H17" i="16"/>
  <c r="H17" i="9"/>
  <c r="H18" i="16"/>
  <c r="H18" i="9"/>
  <c r="F19" i="16"/>
  <c r="F19" i="9"/>
  <c r="H20" i="16"/>
  <c r="H20" i="9"/>
  <c r="F22" i="16"/>
  <c r="F24" i="9"/>
  <c r="F4" i="16"/>
  <c r="F4" i="9"/>
  <c r="H4" i="16"/>
  <c r="H4" i="9"/>
  <c r="H5" i="16"/>
  <c r="H5" i="9"/>
  <c r="F6" i="16"/>
  <c r="F6" i="9"/>
  <c r="H7" i="16"/>
  <c r="H7" i="9"/>
  <c r="F8" i="16"/>
  <c r="F8" i="9"/>
  <c r="H9" i="16"/>
  <c r="H11" i="9"/>
  <c r="E31" i="16"/>
  <c r="E31" i="9"/>
  <c r="C32" i="16"/>
  <c r="C32" i="9"/>
  <c r="E33" i="16"/>
  <c r="E33" i="9"/>
  <c r="C34" i="16"/>
  <c r="C34" i="9"/>
  <c r="E35" i="16"/>
  <c r="E37" i="9"/>
  <c r="C18" i="16"/>
  <c r="C18" i="9"/>
  <c r="E19" i="16"/>
  <c r="E19" i="9"/>
  <c r="C20" i="16"/>
  <c r="C20" i="9"/>
  <c r="E22" i="16"/>
  <c r="E24" i="9"/>
  <c r="C5" i="16"/>
  <c r="C5" i="9"/>
  <c r="E6" i="16"/>
  <c r="E6" i="9"/>
  <c r="C7" i="16"/>
  <c r="C7" i="9"/>
  <c r="E8" i="16"/>
  <c r="E8" i="9"/>
  <c r="C9" i="16"/>
  <c r="C11" i="9"/>
  <c r="D31" i="16"/>
  <c r="D31" i="9"/>
  <c r="D33" i="16"/>
  <c r="D33" i="9"/>
  <c r="D35" i="16"/>
  <c r="D37" i="9"/>
  <c r="D17" i="16"/>
  <c r="D17" i="9"/>
  <c r="D19" i="16"/>
  <c r="D19" i="9"/>
  <c r="D22" i="16"/>
  <c r="D24" i="9"/>
  <c r="D4" i="16"/>
  <c r="D4" i="9"/>
  <c r="D6" i="16"/>
  <c r="D6" i="9"/>
  <c r="D8" i="16"/>
  <c r="D8" i="9"/>
  <c r="AD5" i="10"/>
  <c r="AF5"/>
  <c r="AJ5"/>
  <c r="AG5"/>
  <c r="AI5"/>
  <c r="AE5"/>
  <c r="AK5"/>
  <c r="AL5"/>
  <c r="AJ6"/>
  <c r="AK6"/>
  <c r="AE6"/>
  <c r="AG6"/>
  <c r="AI6"/>
  <c r="AF6"/>
  <c r="AD6"/>
  <c r="AL6"/>
  <c r="AD13" l="1"/>
  <c r="AD16" s="1"/>
  <c r="AD12"/>
  <c r="AD15" s="1"/>
  <c r="AF12"/>
  <c r="AF15" s="1"/>
  <c r="AF13"/>
  <c r="AF16" s="1"/>
  <c r="AG12"/>
  <c r="AG15" s="1"/>
  <c r="AG13"/>
  <c r="AG16" s="1"/>
  <c r="AE13"/>
  <c r="AE16" s="1"/>
  <c r="AE12"/>
  <c r="AE15" s="1"/>
</calcChain>
</file>

<file path=xl/sharedStrings.xml><?xml version="1.0" encoding="utf-8"?>
<sst xmlns="http://schemas.openxmlformats.org/spreadsheetml/2006/main" count="998" uniqueCount="107">
  <si>
    <t>Nebuta</t>
  </si>
  <si>
    <t>QPISlice</t>
  </si>
  <si>
    <t>Class A</t>
  </si>
  <si>
    <t>Traffic</t>
  </si>
  <si>
    <t>4K</t>
  </si>
  <si>
    <t>PeopleOnStreet</t>
  </si>
  <si>
    <t>SteamLocomotive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</si>
  <si>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</si>
  <si>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</si>
  <si>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</si>
  <si>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</si>
  <si>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</si>
  <si>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</si>
  <si>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</si>
  <si>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</si>
  <si>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</si>
  <si>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</si>
  <si>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</si>
  <si>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</si>
  <si>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</si>
  <si>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</si>
  <si>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</si>
  <si>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</si>
  <si>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</si>
  <si>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</si>
  <si>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</si>
  <si>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720p</t>
  </si>
  <si>
    <t>Class E</t>
  </si>
  <si>
    <t>All</t>
  </si>
  <si>
    <t>Time geomean</t>
  </si>
  <si>
    <t>Time ratio</t>
  </si>
  <si>
    <t>Time sum (hours)</t>
  </si>
  <si>
    <t>Reference</t>
  </si>
  <si>
    <t>Tested</t>
  </si>
  <si>
    <t>kbps</t>
  </si>
  <si>
    <t>Y psnr</t>
  </si>
  <si>
    <t>U psnr</t>
  </si>
  <si>
    <t>V psnr</t>
  </si>
  <si>
    <t>Enc T [s]</t>
  </si>
  <si>
    <t>Dec T [s]</t>
  </si>
  <si>
    <t>Enc T [h]</t>
  </si>
  <si>
    <t>Y</t>
  </si>
  <si>
    <t>U</t>
  </si>
  <si>
    <t>V</t>
  </si>
  <si>
    <t>Overall</t>
  </si>
  <si>
    <t>Enc Time[%]</t>
  </si>
  <si>
    <t>Dec Time[%]</t>
  </si>
  <si>
    <t>BD-rate (piecewise cubic)</t>
  </si>
  <si>
    <t>BD-rate (cubic)</t>
  </si>
  <si>
    <t>Note: BD-rate is computed using piece-wise cubic interpolation</t>
  </si>
  <si>
    <t>Shaded numbers using cubic interpolation</t>
  </si>
  <si>
    <t>Reference:</t>
  </si>
  <si>
    <t>Tested:</t>
  </si>
  <si>
    <t>Line 1 - Reference</t>
  </si>
  <si>
    <t>Line 2 - Test</t>
  </si>
  <si>
    <t>Select the coding condition and sequence from the dropbox below</t>
  </si>
  <si>
    <t>RaceHorses C</t>
  </si>
  <si>
    <t>rate</t>
  </si>
  <si>
    <t>y</t>
  </si>
  <si>
    <t>u</t>
  </si>
  <si>
    <t>v</t>
  </si>
  <si>
    <t>ClassF</t>
  </si>
  <si>
    <t>BasketballDrillText</t>
  </si>
  <si>
    <t>ChinaSpeed</t>
  </si>
  <si>
    <t>SlideEditing</t>
  </si>
  <si>
    <t>SlideShow</t>
  </si>
  <si>
    <t>Class F</t>
  </si>
  <si>
    <t>AI-HE10</t>
  </si>
  <si>
    <t>RA-HE10</t>
  </si>
  <si>
    <t>LB-HE10</t>
  </si>
  <si>
    <t>LP-HE10</t>
  </si>
  <si>
    <t>Class A (8-bit)</t>
  </si>
  <si>
    <t>All (Mandatory)</t>
  </si>
  <si>
    <t>Note: class F results are not included in the averages</t>
  </si>
  <si>
    <t>A</t>
  </si>
  <si>
    <t>B</t>
  </si>
  <si>
    <t>All Intra Main</t>
  </si>
  <si>
    <t>Random Access Main</t>
  </si>
  <si>
    <t>Low delay B Main</t>
  </si>
  <si>
    <t>Low delay P Main</t>
  </si>
  <si>
    <t>All Intra HE10</t>
  </si>
  <si>
    <t>Random Access HE10</t>
  </si>
  <si>
    <t>Low delay B HE10</t>
  </si>
  <si>
    <t>Low delay P HE10</t>
  </si>
  <si>
    <t>AI-Main</t>
  </si>
  <si>
    <t>RA-Main</t>
  </si>
  <si>
    <t>LB-Main</t>
  </si>
  <si>
    <t>LP-Main</t>
  </si>
  <si>
    <t>FourPeople</t>
  </si>
  <si>
    <t>Johnny</t>
  </si>
  <si>
    <t>KristenAndSara</t>
  </si>
  <si>
    <t>4x4Y</t>
  </si>
  <si>
    <t>4x4TSY</t>
  </si>
  <si>
    <t>4x4NTSY</t>
  </si>
  <si>
    <t>4x4U</t>
  </si>
  <si>
    <t>4x4TSU</t>
  </si>
  <si>
    <t>4x4NTSU</t>
  </si>
  <si>
    <t>4x4V</t>
  </si>
  <si>
    <t>4x4TSV</t>
  </si>
  <si>
    <t>4x4NTSV</t>
  </si>
  <si>
    <t>TS_Y</t>
  </si>
  <si>
    <t>NTS_Y</t>
  </si>
  <si>
    <t>TS_U</t>
  </si>
  <si>
    <t>NTS_U</t>
  </si>
  <si>
    <t>TS_V</t>
  </si>
  <si>
    <t>NTS_V</t>
  </si>
  <si>
    <t>QP</t>
  </si>
</sst>
</file>

<file path=xl/styles.xml><?xml version="1.0" encoding="utf-8"?>
<styleSheet xmlns="http://schemas.openxmlformats.org/spreadsheetml/2006/main">
  <numFmts count="4">
    <numFmt numFmtId="164" formatCode="0.00_ "/>
    <numFmt numFmtId="165" formatCode="0.0%"/>
    <numFmt numFmtId="166" formatCode="0.0"/>
    <numFmt numFmtId="167" formatCode="0.0000"/>
  </numFmts>
  <fonts count="10">
    <font>
      <sz val="12"/>
      <color theme="1"/>
      <name val="Calibri"/>
      <family val="2"/>
      <scheme val="minor"/>
    </font>
    <font>
      <sz val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23"/>
      <name val="Arial"/>
      <family val="2"/>
    </font>
    <font>
      <sz val="9"/>
      <color indexed="55"/>
      <name val="Arial"/>
      <family val="2"/>
    </font>
    <font>
      <sz val="10"/>
      <color indexed="8"/>
      <name val="Calibri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164" fontId="2" fillId="2" borderId="4" xfId="0" applyNumberFormat="1" applyFont="1" applyFill="1" applyBorder="1" applyAlignment="1"/>
    <xf numFmtId="164" fontId="2" fillId="2" borderId="5" xfId="0" applyNumberFormat="1" applyFont="1" applyFill="1" applyBorder="1" applyAlignment="1"/>
    <xf numFmtId="164" fontId="2" fillId="2" borderId="6" xfId="0" applyNumberFormat="1" applyFont="1" applyFill="1" applyBorder="1" applyAlignment="1"/>
    <xf numFmtId="164" fontId="2" fillId="2" borderId="4" xfId="0" applyNumberFormat="1" applyFont="1" applyFill="1" applyBorder="1"/>
    <xf numFmtId="164" fontId="2" fillId="2" borderId="5" xfId="0" applyNumberFormat="1" applyFont="1" applyFill="1" applyBorder="1"/>
    <xf numFmtId="164" fontId="2" fillId="2" borderId="6" xfId="0" applyNumberFormat="1" applyFont="1" applyFill="1" applyBorder="1"/>
    <xf numFmtId="2" fontId="2" fillId="0" borderId="0" xfId="0" applyNumberFormat="1" applyFont="1"/>
    <xf numFmtId="165" fontId="2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0" fontId="2" fillId="0" borderId="8" xfId="0" applyFont="1" applyBorder="1"/>
    <xf numFmtId="164" fontId="2" fillId="2" borderId="9" xfId="0" applyNumberFormat="1" applyFont="1" applyFill="1" applyBorder="1" applyAlignment="1"/>
    <xf numFmtId="164" fontId="2" fillId="2" borderId="0" xfId="0" applyNumberFormat="1" applyFont="1" applyFill="1" applyBorder="1" applyAlignment="1"/>
    <xf numFmtId="164" fontId="2" fillId="2" borderId="10" xfId="0" applyNumberFormat="1" applyFont="1" applyFill="1" applyBorder="1" applyAlignment="1"/>
    <xf numFmtId="164" fontId="2" fillId="2" borderId="9" xfId="0" applyNumberFormat="1" applyFont="1" applyFill="1" applyBorder="1"/>
    <xf numFmtId="164" fontId="2" fillId="2" borderId="0" xfId="0" applyNumberFormat="1" applyFont="1" applyFill="1" applyBorder="1"/>
    <xf numFmtId="164" fontId="2" fillId="2" borderId="10" xfId="0" applyNumberFormat="1" applyFont="1" applyFill="1" applyBorder="1"/>
    <xf numFmtId="0" fontId="2" fillId="0" borderId="9" xfId="0" applyFont="1" applyBorder="1"/>
    <xf numFmtId="0" fontId="2" fillId="0" borderId="0" xfId="0" applyFont="1" applyBorder="1"/>
    <xf numFmtId="0" fontId="2" fillId="0" borderId="10" xfId="0" applyFont="1" applyBorder="1"/>
    <xf numFmtId="0" fontId="2" fillId="0" borderId="11" xfId="0" applyFont="1" applyBorder="1"/>
    <xf numFmtId="164" fontId="2" fillId="2" borderId="12" xfId="0" applyNumberFormat="1" applyFont="1" applyFill="1" applyBorder="1" applyAlignment="1"/>
    <xf numFmtId="164" fontId="2" fillId="2" borderId="13" xfId="0" applyNumberFormat="1" applyFont="1" applyFill="1" applyBorder="1" applyAlignment="1"/>
    <xf numFmtId="164" fontId="2" fillId="2" borderId="14" xfId="0" applyNumberFormat="1" applyFont="1" applyFill="1" applyBorder="1" applyAlignment="1"/>
    <xf numFmtId="164" fontId="2" fillId="2" borderId="12" xfId="0" applyNumberFormat="1" applyFont="1" applyFill="1" applyBorder="1"/>
    <xf numFmtId="164" fontId="2" fillId="2" borderId="13" xfId="0" applyNumberFormat="1" applyFont="1" applyFill="1" applyBorder="1"/>
    <xf numFmtId="164" fontId="2" fillId="2" borderId="14" xfId="0" applyNumberFormat="1" applyFont="1" applyFill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165" fontId="2" fillId="0" borderId="9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10" fontId="2" fillId="0" borderId="0" xfId="0" applyNumberFormat="1" applyFont="1" applyBorder="1"/>
    <xf numFmtId="165" fontId="2" fillId="0" borderId="12" xfId="0" applyNumberFormat="1" applyFont="1" applyBorder="1" applyAlignment="1">
      <alignment horizontal="center"/>
    </xf>
    <xf numFmtId="165" fontId="2" fillId="0" borderId="13" xfId="0" applyNumberFormat="1" applyFont="1" applyBorder="1" applyAlignment="1">
      <alignment horizontal="center"/>
    </xf>
    <xf numFmtId="165" fontId="2" fillId="0" borderId="14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4" fontId="2" fillId="0" borderId="0" xfId="0" applyNumberFormat="1" applyFont="1"/>
    <xf numFmtId="9" fontId="2" fillId="0" borderId="0" xfId="0" applyNumberFormat="1" applyFont="1"/>
    <xf numFmtId="0" fontId="3" fillId="0" borderId="0" xfId="0" applyFont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5" fontId="4" fillId="0" borderId="13" xfId="0" applyNumberFormat="1" applyFont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0" fontId="3" fillId="0" borderId="7" xfId="0" applyFont="1" applyBorder="1"/>
    <xf numFmtId="0" fontId="2" fillId="3" borderId="7" xfId="0" applyFont="1" applyFill="1" applyBorder="1"/>
    <xf numFmtId="164" fontId="2" fillId="3" borderId="4" xfId="0" applyNumberFormat="1" applyFont="1" applyFill="1" applyBorder="1" applyAlignment="1"/>
    <xf numFmtId="164" fontId="2" fillId="3" borderId="5" xfId="0" applyNumberFormat="1" applyFont="1" applyFill="1" applyBorder="1" applyAlignment="1"/>
    <xf numFmtId="164" fontId="2" fillId="3" borderId="6" xfId="0" applyNumberFormat="1" applyFont="1" applyFill="1" applyBorder="1" applyAlignment="1"/>
    <xf numFmtId="0" fontId="2" fillId="3" borderId="0" xfId="0" applyFont="1" applyFill="1"/>
    <xf numFmtId="2" fontId="2" fillId="3" borderId="0" xfId="0" applyNumberFormat="1" applyFont="1" applyFill="1"/>
    <xf numFmtId="165" fontId="2" fillId="3" borderId="4" xfId="0" applyNumberFormat="1" applyFont="1" applyFill="1" applyBorder="1" applyAlignment="1">
      <alignment horizontal="center"/>
    </xf>
    <xf numFmtId="165" fontId="2" fillId="3" borderId="5" xfId="0" applyNumberFormat="1" applyFont="1" applyFill="1" applyBorder="1" applyAlignment="1">
      <alignment horizontal="center"/>
    </xf>
    <xf numFmtId="165" fontId="2" fillId="3" borderId="6" xfId="0" applyNumberFormat="1" applyFont="1" applyFill="1" applyBorder="1" applyAlignment="1">
      <alignment horizontal="center"/>
    </xf>
    <xf numFmtId="0" fontId="2" fillId="3" borderId="8" xfId="0" applyFont="1" applyFill="1" applyBorder="1"/>
    <xf numFmtId="164" fontId="2" fillId="3" borderId="9" xfId="0" applyNumberFormat="1" applyFont="1" applyFill="1" applyBorder="1" applyAlignment="1"/>
    <xf numFmtId="164" fontId="2" fillId="3" borderId="0" xfId="0" applyNumberFormat="1" applyFont="1" applyFill="1" applyBorder="1" applyAlignment="1"/>
    <xf numFmtId="164" fontId="2" fillId="3" borderId="10" xfId="0" applyNumberFormat="1" applyFont="1" applyFill="1" applyBorder="1" applyAlignment="1"/>
    <xf numFmtId="0" fontId="2" fillId="3" borderId="9" xfId="0" applyFont="1" applyFill="1" applyBorder="1"/>
    <xf numFmtId="0" fontId="2" fillId="3" borderId="0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164" fontId="2" fillId="3" borderId="12" xfId="0" applyNumberFormat="1" applyFont="1" applyFill="1" applyBorder="1" applyAlignment="1"/>
    <xf numFmtId="164" fontId="2" fillId="3" borderId="13" xfId="0" applyNumberFormat="1" applyFont="1" applyFill="1" applyBorder="1" applyAlignment="1"/>
    <xf numFmtId="164" fontId="2" fillId="3" borderId="14" xfId="0" applyNumberFormat="1" applyFont="1" applyFill="1" applyBorder="1" applyAlignment="1"/>
    <xf numFmtId="0" fontId="2" fillId="3" borderId="12" xfId="0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164" fontId="2" fillId="3" borderId="4" xfId="0" applyNumberFormat="1" applyFont="1" applyFill="1" applyBorder="1"/>
    <xf numFmtId="164" fontId="2" fillId="3" borderId="5" xfId="0" applyNumberFormat="1" applyFont="1" applyFill="1" applyBorder="1"/>
    <xf numFmtId="164" fontId="2" fillId="3" borderId="6" xfId="0" applyNumberFormat="1" applyFont="1" applyFill="1" applyBorder="1"/>
    <xf numFmtId="164" fontId="2" fillId="3" borderId="9" xfId="0" applyNumberFormat="1" applyFont="1" applyFill="1" applyBorder="1"/>
    <xf numFmtId="164" fontId="2" fillId="3" borderId="0" xfId="0" applyNumberFormat="1" applyFont="1" applyFill="1" applyBorder="1"/>
    <xf numFmtId="164" fontId="2" fillId="3" borderId="10" xfId="0" applyNumberFormat="1" applyFont="1" applyFill="1" applyBorder="1"/>
    <xf numFmtId="164" fontId="2" fillId="3" borderId="12" xfId="0" applyNumberFormat="1" applyFont="1" applyFill="1" applyBorder="1"/>
    <xf numFmtId="164" fontId="2" fillId="3" borderId="13" xfId="0" applyNumberFormat="1" applyFont="1" applyFill="1" applyBorder="1"/>
    <xf numFmtId="164" fontId="2" fillId="3" borderId="14" xfId="0" applyNumberFormat="1" applyFont="1" applyFill="1" applyBorder="1"/>
    <xf numFmtId="2" fontId="5" fillId="4" borderId="0" xfId="0" applyNumberFormat="1" applyFont="1" applyFill="1"/>
    <xf numFmtId="165" fontId="5" fillId="4" borderId="4" xfId="0" applyNumberFormat="1" applyFont="1" applyFill="1" applyBorder="1" applyAlignment="1">
      <alignment horizontal="center"/>
    </xf>
    <xf numFmtId="165" fontId="5" fillId="4" borderId="5" xfId="0" applyNumberFormat="1" applyFont="1" applyFill="1" applyBorder="1" applyAlignment="1">
      <alignment horizontal="center"/>
    </xf>
    <xf numFmtId="165" fontId="5" fillId="4" borderId="6" xfId="0" applyNumberFormat="1" applyFont="1" applyFill="1" applyBorder="1" applyAlignment="1">
      <alignment horizontal="center"/>
    </xf>
    <xf numFmtId="0" fontId="5" fillId="4" borderId="9" xfId="0" applyFont="1" applyFill="1" applyBorder="1"/>
    <xf numFmtId="0" fontId="5" fillId="4" borderId="0" xfId="0" applyFont="1" applyFill="1" applyBorder="1"/>
    <xf numFmtId="0" fontId="5" fillId="4" borderId="10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5" fillId="4" borderId="14" xfId="0" applyFont="1" applyFill="1" applyBorder="1"/>
    <xf numFmtId="165" fontId="5" fillId="4" borderId="9" xfId="0" applyNumberFormat="1" applyFont="1" applyFill="1" applyBorder="1" applyAlignment="1">
      <alignment horizontal="center"/>
    </xf>
    <xf numFmtId="165" fontId="5" fillId="4" borderId="0" xfId="0" applyNumberFormat="1" applyFont="1" applyFill="1" applyBorder="1" applyAlignment="1">
      <alignment horizontal="center"/>
    </xf>
    <xf numFmtId="165" fontId="5" fillId="4" borderId="10" xfId="0" applyNumberFormat="1" applyFont="1" applyFill="1" applyBorder="1" applyAlignment="1">
      <alignment horizontal="center"/>
    </xf>
    <xf numFmtId="10" fontId="5" fillId="4" borderId="0" xfId="0" applyNumberFormat="1" applyFont="1" applyFill="1" applyBorder="1"/>
    <xf numFmtId="0" fontId="0" fillId="5" borderId="0" xfId="0" applyFill="1"/>
    <xf numFmtId="0" fontId="0" fillId="0" borderId="0" xfId="0" applyBorder="1"/>
    <xf numFmtId="2" fontId="6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8" xfId="0" applyFont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11" xfId="0" applyFont="1" applyFill="1" applyBorder="1"/>
    <xf numFmtId="0" fontId="2" fillId="0" borderId="15" xfId="0" applyFont="1" applyBorder="1"/>
    <xf numFmtId="0" fontId="7" fillId="0" borderId="7" xfId="0" applyFont="1" applyBorder="1"/>
    <xf numFmtId="167" fontId="2" fillId="0" borderId="0" xfId="0" applyNumberFormat="1" applyFont="1"/>
    <xf numFmtId="10" fontId="2" fillId="0" borderId="0" xfId="0" applyNumberFormat="1" applyFont="1"/>
    <xf numFmtId="0" fontId="3" fillId="0" borderId="15" xfId="0" applyFont="1" applyBorder="1"/>
    <xf numFmtId="0" fontId="3" fillId="0" borderId="11" xfId="0" applyFont="1" applyBorder="1"/>
    <xf numFmtId="10" fontId="2" fillId="0" borderId="1" xfId="0" applyNumberFormat="1" applyFont="1" applyBorder="1"/>
    <xf numFmtId="10" fontId="2" fillId="0" borderId="2" xfId="0" applyNumberFormat="1" applyFont="1" applyBorder="1"/>
    <xf numFmtId="10" fontId="2" fillId="0" borderId="3" xfId="0" applyNumberFormat="1" applyFont="1" applyBorder="1"/>
    <xf numFmtId="10" fontId="2" fillId="0" borderId="4" xfId="0" applyNumberFormat="1" applyFont="1" applyBorder="1"/>
    <xf numFmtId="10" fontId="2" fillId="0" borderId="5" xfId="0" applyNumberFormat="1" applyFont="1" applyBorder="1"/>
    <xf numFmtId="10" fontId="2" fillId="0" borderId="6" xfId="0" applyNumberFormat="1" applyFont="1" applyBorder="1"/>
    <xf numFmtId="10" fontId="2" fillId="0" borderId="9" xfId="0" applyNumberFormat="1" applyFont="1" applyBorder="1"/>
    <xf numFmtId="10" fontId="2" fillId="0" borderId="10" xfId="0" applyNumberFormat="1" applyFont="1" applyBorder="1"/>
    <xf numFmtId="10" fontId="2" fillId="0" borderId="12" xfId="0" applyNumberFormat="1" applyFont="1" applyBorder="1"/>
    <xf numFmtId="10" fontId="2" fillId="0" borderId="13" xfId="0" applyNumberFormat="1" applyFont="1" applyBorder="1"/>
    <xf numFmtId="10" fontId="2" fillId="0" borderId="14" xfId="0" applyNumberFormat="1" applyFont="1" applyBorder="1"/>
    <xf numFmtId="9" fontId="2" fillId="0" borderId="9" xfId="0" applyNumberFormat="1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10" xfId="0" applyNumberFormat="1" applyFont="1" applyBorder="1" applyAlignment="1">
      <alignment horizontal="center"/>
    </xf>
    <xf numFmtId="9" fontId="2" fillId="0" borderId="12" xfId="0" applyNumberFormat="1" applyFont="1" applyBorder="1" applyAlignment="1">
      <alignment horizontal="center"/>
    </xf>
    <xf numFmtId="9" fontId="2" fillId="0" borderId="13" xfId="0" applyNumberFormat="1" applyFont="1" applyBorder="1" applyAlignment="1">
      <alignment horizontal="center"/>
    </xf>
    <xf numFmtId="9" fontId="2" fillId="0" borderId="1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0" xfId="0" applyFont="1"/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4" xfId="0" applyFont="1" applyBorder="1"/>
    <xf numFmtId="0" fontId="8" fillId="0" borderId="6" xfId="0" applyFont="1" applyBorder="1"/>
    <xf numFmtId="10" fontId="8" fillId="0" borderId="4" xfId="0" applyNumberFormat="1" applyFont="1" applyBorder="1"/>
    <xf numFmtId="10" fontId="8" fillId="0" borderId="5" xfId="0" applyNumberFormat="1" applyFont="1" applyBorder="1"/>
    <xf numFmtId="10" fontId="8" fillId="0" borderId="6" xfId="0" applyNumberFormat="1" applyFont="1" applyBorder="1"/>
    <xf numFmtId="0" fontId="8" fillId="0" borderId="9" xfId="0" applyFont="1" applyBorder="1"/>
    <xf numFmtId="0" fontId="8" fillId="0" borderId="10" xfId="0" applyFont="1" applyBorder="1"/>
    <xf numFmtId="10" fontId="8" fillId="0" borderId="9" xfId="0" applyNumberFormat="1" applyFont="1" applyBorder="1"/>
    <xf numFmtId="10" fontId="8" fillId="0" borderId="0" xfId="0" applyNumberFormat="1" applyFont="1" applyBorder="1"/>
    <xf numFmtId="10" fontId="8" fillId="0" borderId="10" xfId="0" applyNumberFormat="1" applyFont="1" applyBorder="1"/>
    <xf numFmtId="10" fontId="8" fillId="0" borderId="12" xfId="0" applyNumberFormat="1" applyFont="1" applyBorder="1"/>
    <xf numFmtId="10" fontId="8" fillId="0" borderId="13" xfId="0" applyNumberFormat="1" applyFont="1" applyBorder="1"/>
    <xf numFmtId="10" fontId="8" fillId="0" borderId="14" xfId="0" applyNumberFormat="1" applyFont="1" applyBorder="1"/>
    <xf numFmtId="0" fontId="8" fillId="0" borderId="12" xfId="0" applyFont="1" applyBorder="1"/>
    <xf numFmtId="0" fontId="8" fillId="0" borderId="14" xfId="0" applyFont="1" applyBorder="1"/>
  </cellXfs>
  <cellStyles count="1">
    <cellStyle name="Normal" xfId="0" builtinId="0"/>
  </cellStyles>
  <dxfs count="1494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Y PSNR vs Bitrate</a:t>
            </a:r>
          </a:p>
        </c:rich>
      </c:tx>
      <c:layout>
        <c:manualLayout>
          <c:xMode val="edge"/>
          <c:yMode val="edge"/>
          <c:x val="0.42148731408573931"/>
          <c:y val="3.1413643388034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16149108011561E-2"/>
          <c:y val="0.12523375915756349"/>
          <c:w val="0.85926029521158287"/>
          <c:h val="0.72149598559432093"/>
        </c:manualLayout>
      </c:layout>
      <c:scatterChart>
        <c:scatterStyle val="smoothMarker"/>
        <c:ser>
          <c:idx val="0"/>
          <c:order val="0"/>
          <c:tx>
            <c:strRef>
              <c:f>Summary!$K$2</c:f>
              <c:strCache>
                <c:ptCount val="1"/>
                <c:pt idx="0">
                  <c:v>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Plot!$AD$3:$AD$6</c:f>
              <c:numCache>
                <c:formatCode>General</c:formatCode>
                <c:ptCount val="4"/>
                <c:pt idx="0">
                  <c:v>17326.793600000001</c:v>
                </c:pt>
                <c:pt idx="1">
                  <c:v>6007.4871999999996</c:v>
                </c:pt>
                <c:pt idx="2">
                  <c:v>2803.9223999999999</c:v>
                </c:pt>
                <c:pt idx="3">
                  <c:v>1473.528</c:v>
                </c:pt>
              </c:numCache>
            </c:numRef>
          </c:xVal>
          <c:yVal>
            <c:numRef>
              <c:f>Plot!$AE$3:$AE$6</c:f>
              <c:numCache>
                <c:formatCode>General</c:formatCode>
                <c:ptCount val="4"/>
                <c:pt idx="0">
                  <c:v>39.156999999999996</c:v>
                </c:pt>
                <c:pt idx="1">
                  <c:v>37.478900000000003</c:v>
                </c:pt>
                <c:pt idx="2">
                  <c:v>35.630699999999997</c:v>
                </c:pt>
                <c:pt idx="3">
                  <c:v>33.645800000000001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Summary!$K$3</c:f>
              <c:strCache>
                <c:ptCount val="1"/>
                <c:pt idx="0">
                  <c:v>B</c:v>
                </c:pt>
              </c:strCache>
            </c:strRef>
          </c:tx>
          <c:spPr>
            <a:ln w="12700">
              <a:solidFill>
                <a:srgbClr val="DD2D3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D2D32"/>
              </a:solidFill>
              <a:ln>
                <a:solidFill>
                  <a:srgbClr val="DD2D32"/>
                </a:solidFill>
                <a:prstDash val="solid"/>
              </a:ln>
            </c:spPr>
          </c:marker>
          <c:xVal>
            <c:numRef>
              <c:f>Plot!$AI$3:$AI$6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Plot!$AJ$3:$AJ$6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</c:ser>
        <c:axId val="61970688"/>
        <c:axId val="61985920"/>
      </c:scatterChart>
      <c:valAx>
        <c:axId val="61970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bitrate (kbps)</a:t>
                </a:r>
              </a:p>
            </c:rich>
          </c:tx>
          <c:layout>
            <c:manualLayout>
              <c:xMode val="edge"/>
              <c:yMode val="edge"/>
              <c:x val="0.45950383979780307"/>
              <c:y val="0.929319498614075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985920"/>
        <c:crosses val="autoZero"/>
        <c:crossBetween val="midCat"/>
      </c:valAx>
      <c:valAx>
        <c:axId val="61985920"/>
        <c:scaling>
          <c:orientation val="minMax"/>
          <c:max val="39.5"/>
          <c:min val="33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 PSNR (dB)</a:t>
                </a:r>
              </a:p>
            </c:rich>
          </c:tx>
          <c:layout>
            <c:manualLayout>
              <c:xMode val="edge"/>
              <c:yMode val="edge"/>
              <c:x val="2.3140533359256012E-2"/>
              <c:y val="0.4214661858856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970688"/>
        <c:crosses val="autoZero"/>
        <c:crossBetween val="midCat"/>
        <c:majorUnit val="1"/>
        <c:minorUnit val="0.5"/>
      </c:valAx>
      <c:spPr>
        <a:solidFill>
          <a:srgbClr val="D9D9D9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6666744434723435"/>
          <c:y val="0.76635592513552631"/>
          <c:w val="0.93333437024075683"/>
          <c:h val="0.842991439154217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 PSNR vs Bitrate</a:t>
            </a:r>
          </a:p>
        </c:rich>
      </c:tx>
      <c:layout>
        <c:manualLayout>
          <c:xMode val="edge"/>
          <c:yMode val="edge"/>
          <c:x val="0.41887453808694192"/>
          <c:y val="3.13316422039423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818294190358452E-2"/>
          <c:y val="0.12849185378086772"/>
          <c:w val="0.85908529048207671"/>
          <c:h val="0.71880950086108608"/>
        </c:manualLayout>
      </c:layout>
      <c:scatterChart>
        <c:scatterStyle val="smoothMarker"/>
        <c:ser>
          <c:idx val="0"/>
          <c:order val="0"/>
          <c:tx>
            <c:strRef>
              <c:f>Summary!$K$2</c:f>
              <c:strCache>
                <c:ptCount val="1"/>
                <c:pt idx="0">
                  <c:v>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Plot!$AD$3:$AD$6</c:f>
              <c:numCache>
                <c:formatCode>General</c:formatCode>
                <c:ptCount val="4"/>
                <c:pt idx="0">
                  <c:v>17326.793600000001</c:v>
                </c:pt>
                <c:pt idx="1">
                  <c:v>6007.4871999999996</c:v>
                </c:pt>
                <c:pt idx="2">
                  <c:v>2803.9223999999999</c:v>
                </c:pt>
                <c:pt idx="3">
                  <c:v>1473.528</c:v>
                </c:pt>
              </c:numCache>
            </c:numRef>
          </c:xVal>
          <c:yVal>
            <c:numRef>
              <c:f>Plot!$AF$3:$AF$6</c:f>
              <c:numCache>
                <c:formatCode>General</c:formatCode>
                <c:ptCount val="4"/>
                <c:pt idx="0">
                  <c:v>43.767200000000003</c:v>
                </c:pt>
                <c:pt idx="1">
                  <c:v>42.518300000000004</c:v>
                </c:pt>
                <c:pt idx="2">
                  <c:v>41.278100000000002</c:v>
                </c:pt>
                <c:pt idx="3">
                  <c:v>40.332099999999997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Summary!$K$3</c:f>
              <c:strCache>
                <c:ptCount val="1"/>
                <c:pt idx="0">
                  <c:v>B</c:v>
                </c:pt>
              </c:strCache>
            </c:strRef>
          </c:tx>
          <c:spPr>
            <a:ln w="12700">
              <a:solidFill>
                <a:srgbClr val="DD2D3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D2D32"/>
              </a:solidFill>
              <a:ln>
                <a:solidFill>
                  <a:srgbClr val="DD2D32"/>
                </a:solidFill>
                <a:prstDash val="solid"/>
              </a:ln>
            </c:spPr>
          </c:marker>
          <c:xVal>
            <c:numRef>
              <c:f>Plot!$AI$3:$AI$6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Plot!$AK$3:$AK$6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</c:ser>
        <c:axId val="62306176"/>
        <c:axId val="62321024"/>
      </c:scatterChart>
      <c:valAx>
        <c:axId val="62306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bitrate (kbps)</a:t>
                </a:r>
              </a:p>
            </c:rich>
          </c:tx>
          <c:layout>
            <c:manualLayout>
              <c:xMode val="edge"/>
              <c:yMode val="edge"/>
              <c:x val="0.45860967008295783"/>
              <c:y val="0.929504733695997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21024"/>
        <c:crosses val="autoZero"/>
        <c:crossBetween val="midCat"/>
      </c:valAx>
      <c:valAx>
        <c:axId val="62321024"/>
        <c:scaling>
          <c:orientation val="minMax"/>
          <c:max val="44.5"/>
          <c:min val="4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PSNR (dB)</a:t>
                </a:r>
              </a:p>
            </c:rich>
          </c:tx>
          <c:layout>
            <c:manualLayout>
              <c:xMode val="edge"/>
              <c:yMode val="edge"/>
              <c:x val="2.3178870255556747E-2"/>
              <c:y val="0.420365890017937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06176"/>
        <c:crosses val="autoZero"/>
        <c:crossBetween val="midCat"/>
        <c:majorUnit val="1"/>
        <c:minorUnit val="0.5"/>
      </c:valAx>
      <c:spPr>
        <a:solidFill>
          <a:srgbClr val="D9D9D9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018541409147113"/>
          <c:y val="0.75791570746394143"/>
          <c:w val="0.92212608158220011"/>
          <c:h val="0.83426599608009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V PSNR vs Bitrate</a:t>
            </a:r>
          </a:p>
        </c:rich>
      </c:tx>
      <c:layout>
        <c:manualLayout>
          <c:xMode val="edge"/>
          <c:yMode val="edge"/>
          <c:x val="0.4205301902157163"/>
          <c:y val="3.1331531319779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707045735475918E-2"/>
          <c:y val="0.1287313432835821"/>
          <c:w val="0.85043263288009885"/>
          <c:h val="0.72014925373134342"/>
        </c:manualLayout>
      </c:layout>
      <c:scatterChart>
        <c:scatterStyle val="smoothMarker"/>
        <c:ser>
          <c:idx val="0"/>
          <c:order val="0"/>
          <c:tx>
            <c:strRef>
              <c:f>Summary!$K$2</c:f>
              <c:strCache>
                <c:ptCount val="1"/>
                <c:pt idx="0">
                  <c:v>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Plot!$AD$3:$AD$6</c:f>
              <c:numCache>
                <c:formatCode>General</c:formatCode>
                <c:ptCount val="4"/>
                <c:pt idx="0">
                  <c:v>17326.793600000001</c:v>
                </c:pt>
                <c:pt idx="1">
                  <c:v>6007.4871999999996</c:v>
                </c:pt>
                <c:pt idx="2">
                  <c:v>2803.9223999999999</c:v>
                </c:pt>
                <c:pt idx="3">
                  <c:v>1473.528</c:v>
                </c:pt>
              </c:numCache>
            </c:numRef>
          </c:xVal>
          <c:yVal>
            <c:numRef>
              <c:f>Plot!$AG$3:$AG$6</c:f>
              <c:numCache>
                <c:formatCode>General</c:formatCode>
                <c:ptCount val="4"/>
                <c:pt idx="0">
                  <c:v>44.9756</c:v>
                </c:pt>
                <c:pt idx="1">
                  <c:v>43.020800000000001</c:v>
                </c:pt>
                <c:pt idx="2">
                  <c:v>41.183999999999997</c:v>
                </c:pt>
                <c:pt idx="3">
                  <c:v>39.917200000000001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Summary!$K$3</c:f>
              <c:strCache>
                <c:ptCount val="1"/>
                <c:pt idx="0">
                  <c:v>B</c:v>
                </c:pt>
              </c:strCache>
            </c:strRef>
          </c:tx>
          <c:spPr>
            <a:ln w="12700">
              <a:solidFill>
                <a:srgbClr val="DD2D3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D2D32"/>
              </a:solidFill>
              <a:ln>
                <a:solidFill>
                  <a:srgbClr val="DD2D32"/>
                </a:solidFill>
                <a:prstDash val="solid"/>
              </a:ln>
            </c:spPr>
          </c:marker>
          <c:xVal>
            <c:numRef>
              <c:f>Plot!$AI$3:$AI$6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Plot!$AL$3:$AL$6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</c:ser>
        <c:axId val="62432000"/>
        <c:axId val="62434304"/>
      </c:scatterChart>
      <c:valAx>
        <c:axId val="62432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bitrate (kbps)</a:t>
                </a:r>
              </a:p>
            </c:rich>
          </c:tx>
          <c:layout>
            <c:manualLayout>
              <c:xMode val="edge"/>
              <c:yMode val="edge"/>
              <c:x val="0.46357649669563866"/>
              <c:y val="0.929504642143612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34304"/>
        <c:crosses val="autoZero"/>
        <c:crossBetween val="midCat"/>
      </c:valAx>
      <c:valAx>
        <c:axId val="62434304"/>
        <c:scaling>
          <c:orientation val="minMax"/>
          <c:max val="45.5"/>
          <c:min val="39.5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 PSNR (dB)</a:t>
                </a:r>
              </a:p>
            </c:rich>
          </c:tx>
          <c:layout>
            <c:manualLayout>
              <c:xMode val="edge"/>
              <c:yMode val="edge"/>
              <c:x val="1.9867565998007979E-2"/>
              <c:y val="0.422976848043248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32000"/>
        <c:crosses val="autoZero"/>
        <c:crossBetween val="midCat"/>
        <c:majorUnit val="1"/>
        <c:minorUnit val="0.5"/>
      </c:valAx>
      <c:spPr>
        <a:solidFill>
          <a:srgbClr val="D9D9D9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142150803461063"/>
          <c:y val="0.76865671641791056"/>
          <c:w val="0.92336217552533972"/>
          <c:h val="0.8451492537313434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Y PSNR vs Bitrate (in log scale)</a:t>
            </a:r>
          </a:p>
        </c:rich>
      </c:tx>
      <c:layout>
        <c:manualLayout>
          <c:xMode val="edge"/>
          <c:yMode val="edge"/>
          <c:x val="0.36303620493800787"/>
          <c:y val="3.1331531319779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847152824898408E-2"/>
          <c:y val="0.12686567164179105"/>
          <c:w val="0.83847152824898397"/>
          <c:h val="0.72014925373134342"/>
        </c:manualLayout>
      </c:layout>
      <c:scatterChart>
        <c:scatterStyle val="smoothMarker"/>
        <c:ser>
          <c:idx val="0"/>
          <c:order val="0"/>
          <c:tx>
            <c:strRef>
              <c:f>Summary!$K$2</c:f>
              <c:strCache>
                <c:ptCount val="1"/>
                <c:pt idx="0">
                  <c:v>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Plot!$AD$3:$AD$6</c:f>
              <c:numCache>
                <c:formatCode>General</c:formatCode>
                <c:ptCount val="4"/>
                <c:pt idx="0">
                  <c:v>17326.793600000001</c:v>
                </c:pt>
                <c:pt idx="1">
                  <c:v>6007.4871999999996</c:v>
                </c:pt>
                <c:pt idx="2">
                  <c:v>2803.9223999999999</c:v>
                </c:pt>
                <c:pt idx="3">
                  <c:v>1473.528</c:v>
                </c:pt>
              </c:numCache>
            </c:numRef>
          </c:xVal>
          <c:yVal>
            <c:numRef>
              <c:f>Plot!$AE$3:$AE$6</c:f>
              <c:numCache>
                <c:formatCode>General</c:formatCode>
                <c:ptCount val="4"/>
                <c:pt idx="0">
                  <c:v>39.156999999999996</c:v>
                </c:pt>
                <c:pt idx="1">
                  <c:v>37.478900000000003</c:v>
                </c:pt>
                <c:pt idx="2">
                  <c:v>35.630699999999997</c:v>
                </c:pt>
                <c:pt idx="3">
                  <c:v>33.645800000000001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Summary!$K$3</c:f>
              <c:strCache>
                <c:ptCount val="1"/>
                <c:pt idx="0">
                  <c:v>B</c:v>
                </c:pt>
              </c:strCache>
            </c:strRef>
          </c:tx>
          <c:spPr>
            <a:ln w="12700">
              <a:solidFill>
                <a:srgbClr val="DD2D3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D2D32"/>
              </a:solidFill>
              <a:ln>
                <a:solidFill>
                  <a:srgbClr val="DD2D32"/>
                </a:solidFill>
                <a:prstDash val="solid"/>
              </a:ln>
            </c:spPr>
          </c:marker>
          <c:xVal>
            <c:numRef>
              <c:f>Plot!$AI$3:$AI$6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Plot!$AJ$3:$AJ$6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</c:ser>
        <c:axId val="62467456"/>
        <c:axId val="62494592"/>
      </c:scatterChart>
      <c:valAx>
        <c:axId val="62467456"/>
        <c:scaling>
          <c:logBase val="10"/>
          <c:orientation val="minMax"/>
          <c:max val="100000"/>
          <c:min val="100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bitrate (kbps)</a:t>
                </a:r>
              </a:p>
            </c:rich>
          </c:tx>
          <c:layout>
            <c:manualLayout>
              <c:xMode val="edge"/>
              <c:yMode val="edge"/>
              <c:x val="0.45709564356243376"/>
              <c:y val="0.929504642143612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94592"/>
        <c:crosses val="autoZero"/>
        <c:crossBetween val="midCat"/>
      </c:valAx>
      <c:valAx>
        <c:axId val="62494592"/>
        <c:scaling>
          <c:orientation val="minMax"/>
          <c:max val="39.5"/>
          <c:min val="33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 PSNR (dB)</a:t>
                </a:r>
              </a:p>
            </c:rich>
          </c:tx>
          <c:layout>
            <c:manualLayout>
              <c:xMode val="edge"/>
              <c:yMode val="edge"/>
              <c:x val="2.3102291005239632E-2"/>
              <c:y val="0.422976848043248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67456"/>
        <c:crosses val="autoZero"/>
        <c:crossBetween val="midCat"/>
        <c:majorUnit val="1"/>
        <c:minorUnit val="0.5"/>
      </c:valAx>
      <c:spPr>
        <a:solidFill>
          <a:srgbClr val="D9D9D9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362519296678546"/>
          <c:y val="0.76119402985074625"/>
          <c:w val="0.90752209611283186"/>
          <c:h val="0.837686567164179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10</xdr:col>
      <xdr:colOff>0</xdr:colOff>
      <xdr:row>28</xdr:row>
      <xdr:rowOff>104775</xdr:rowOff>
    </xdr:to>
    <xdr:graphicFrame macro="">
      <xdr:nvGraphicFramePr>
        <xdr:cNvPr id="28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104775</xdr:colOff>
      <xdr:row>3</xdr:row>
      <xdr:rowOff>9525</xdr:rowOff>
    </xdr:from>
    <xdr:to>
      <xdr:col>21</xdr:col>
      <xdr:colOff>371475</xdr:colOff>
      <xdr:row>28</xdr:row>
      <xdr:rowOff>123825</xdr:rowOff>
    </xdr:to>
    <xdr:graphicFrame macro="">
      <xdr:nvGraphicFramePr>
        <xdr:cNvPr id="28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104775</xdr:colOff>
      <xdr:row>29</xdr:row>
      <xdr:rowOff>0</xdr:rowOff>
    </xdr:from>
    <xdr:to>
      <xdr:col>21</xdr:col>
      <xdr:colOff>371475</xdr:colOff>
      <xdr:row>54</xdr:row>
      <xdr:rowOff>104775</xdr:rowOff>
    </xdr:to>
    <xdr:graphicFrame macro="">
      <xdr:nvGraphicFramePr>
        <xdr:cNvPr id="287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9525</xdr:colOff>
      <xdr:row>54</xdr:row>
      <xdr:rowOff>104775</xdr:rowOff>
    </xdr:to>
    <xdr:graphicFrame macro="">
      <xdr:nvGraphicFramePr>
        <xdr:cNvPr id="287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0.26415</cdr:x>
      <cdr:y>0.08805</cdr:y>
    </cdr:from>
    <cdr:to>
      <cdr:x>0.7805</cdr:x>
      <cdr:y>0.13383</cdr:y>
    </cdr:to>
    <cdr:sp macro="" textlink="Plot!$AD$8">
      <cdr:nvSpPr>
        <cdr:cNvPr id="542721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8815" y="388938"/>
          <a:ext cx="3956787" cy="205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/>
          <a:ext uri="{91240B29-F687-4f45-9708-019B960494DF}"/>
          <a:ext uri="{AF507438-7753-43e0-B8FC-AC1667EBCBE1}"/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Calibri"/>
            </a:rPr>
            <a:t>Sequence: BasketballDrive     Coding Conditions: RA-Main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0.25528</cdr:x>
      <cdr:y>0.08141</cdr:y>
    </cdr:from>
    <cdr:to>
      <cdr:x>0.75187</cdr:x>
      <cdr:y>0.12744</cdr:y>
    </cdr:to>
    <cdr:sp macro="" textlink="Plot!$AD$8">
      <cdr:nvSpPr>
        <cdr:cNvPr id="543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5230" y="363576"/>
          <a:ext cx="3916051" cy="202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/>
          <a:ext uri="{91240B29-F687-4f45-9708-019B960494DF}"/>
          <a:ext uri="{AF507438-7753-43e0-B8FC-AC1667EBCBE1}"/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Calibri"/>
            </a:rPr>
            <a:t>Sequence: BasketballDrive     Coding Conditions: RA-Main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0.25849</cdr:x>
      <cdr:y>0.08313</cdr:y>
    </cdr:from>
    <cdr:to>
      <cdr:x>0.75829</cdr:x>
      <cdr:y>0.13087</cdr:y>
    </cdr:to>
    <cdr:sp macro="" textlink="Plot!$AD$8">
      <cdr:nvSpPr>
        <cdr:cNvPr id="544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7125" y="370738"/>
          <a:ext cx="3938797" cy="2113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/>
          <a:ext uri="{91240B29-F687-4f45-9708-019B960494DF}"/>
          <a:ext uri="{AF507438-7753-43e0-B8FC-AC1667EBCBE1}"/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Calibri"/>
            </a:rPr>
            <a:t>Sequence: BasketballDrive     Coding Conditions: RA-Main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0.25428</cdr:x>
      <cdr:y>0.09244</cdr:y>
    </cdr:from>
    <cdr:to>
      <cdr:x>0.74152</cdr:x>
      <cdr:y>0.13894</cdr:y>
    </cdr:to>
    <cdr:sp macro="" textlink="Plot!$AD$8">
      <cdr:nvSpPr>
        <cdr:cNvPr id="545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1643" y="404165"/>
          <a:ext cx="3862607" cy="211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/>
          <a:ext uri="{91240B29-F687-4f45-9708-019B960494DF}"/>
          <a:ext uri="{AF507438-7753-43e0-B8FC-AC1667EBCBE1}"/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Calibri"/>
            </a:rPr>
            <a:t>Sequence: BasketballDrive     Coding Conditions: RA-Main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/>
  <dimension ref="A1:AO57"/>
  <sheetViews>
    <sheetView tabSelected="1" topLeftCell="N1" workbookViewId="0">
      <selection activeCell="AT36" sqref="AT36"/>
    </sheetView>
  </sheetViews>
  <sheetFormatPr defaultColWidth="10.875" defaultRowHeight="12"/>
  <cols>
    <col min="1" max="1" width="4.125" style="1" hidden="1" customWidth="1"/>
    <col min="2" max="2" width="9.625" style="1" bestFit="1" customWidth="1"/>
    <col min="3" max="8" width="6.75" style="1" bestFit="1" customWidth="1"/>
    <col min="9" max="9" width="0" style="1" hidden="1" customWidth="1"/>
    <col min="10" max="10" width="46.375" style="1" bestFit="1" customWidth="1"/>
    <col min="11" max="11" width="1.875" style="1" bestFit="1" customWidth="1"/>
    <col min="12" max="13" width="0" style="1" hidden="1" customWidth="1"/>
    <col min="14" max="14" width="6.5" style="1" bestFit="1" customWidth="1"/>
    <col min="15" max="16" width="6.125" style="1" bestFit="1" customWidth="1"/>
    <col min="17" max="17" width="5.25" style="1" bestFit="1" customWidth="1"/>
    <col min="18" max="18" width="6.125" style="1" bestFit="1" customWidth="1"/>
    <col min="19" max="19" width="5.25" style="1" bestFit="1" customWidth="1"/>
    <col min="20" max="22" width="6.125" style="1" bestFit="1" customWidth="1"/>
    <col min="23" max="23" width="5.25" style="1" bestFit="1" customWidth="1"/>
    <col min="24" max="24" width="6.125" style="1" bestFit="1" customWidth="1"/>
    <col min="25" max="25" width="5.25" style="1" bestFit="1" customWidth="1"/>
    <col min="26" max="26" width="6.125" style="1" bestFit="1" customWidth="1"/>
    <col min="27" max="27" width="3.375" style="1" customWidth="1"/>
    <col min="28" max="28" width="10.625" style="1" bestFit="1" customWidth="1"/>
    <col min="29" max="29" width="2.625" style="1" bestFit="1" customWidth="1"/>
    <col min="30" max="30" width="4.5" style="1" bestFit="1" customWidth="1"/>
    <col min="31" max="31" width="4.625" style="1" bestFit="1" customWidth="1"/>
    <col min="32" max="32" width="4.5" style="1" bestFit="1" customWidth="1"/>
    <col min="33" max="33" width="4.625" style="1" bestFit="1" customWidth="1"/>
    <col min="34" max="34" width="4.5" style="1" bestFit="1" customWidth="1"/>
    <col min="35" max="35" width="4.875" style="1" bestFit="1" customWidth="1"/>
    <col min="36" max="36" width="4.5" style="1" bestFit="1" customWidth="1"/>
    <col min="37" max="37" width="4.625" style="1" bestFit="1" customWidth="1"/>
    <col min="38" max="38" width="4.5" style="1" bestFit="1" customWidth="1"/>
    <col min="39" max="39" width="4.625" style="1" bestFit="1" customWidth="1"/>
    <col min="40" max="40" width="4.25" style="1" bestFit="1" customWidth="1"/>
    <col min="41" max="41" width="4.875" style="1" bestFit="1" customWidth="1"/>
    <col min="42" max="16384" width="10.875" style="1"/>
  </cols>
  <sheetData>
    <row r="1" spans="2:41" ht="12.75" thickBot="1"/>
    <row r="2" spans="2:41">
      <c r="C2" s="143" t="s">
        <v>76</v>
      </c>
      <c r="D2" s="144"/>
      <c r="E2" s="145"/>
      <c r="F2" s="143" t="s">
        <v>80</v>
      </c>
      <c r="G2" s="144"/>
      <c r="H2" s="145"/>
      <c r="J2" s="56" t="s">
        <v>51</v>
      </c>
      <c r="K2" s="56" t="s">
        <v>74</v>
      </c>
      <c r="O2" s="143" t="s">
        <v>76</v>
      </c>
      <c r="P2" s="144"/>
      <c r="Q2" s="144"/>
      <c r="R2" s="144"/>
      <c r="S2" s="144"/>
      <c r="T2" s="145"/>
      <c r="U2" s="143" t="s">
        <v>80</v>
      </c>
      <c r="V2" s="144"/>
      <c r="W2" s="144"/>
      <c r="X2" s="144"/>
      <c r="Y2" s="144"/>
      <c r="Z2" s="145"/>
      <c r="AB2" s="149"/>
      <c r="AC2" s="149"/>
      <c r="AD2" s="150" t="s">
        <v>76</v>
      </c>
      <c r="AE2" s="151"/>
      <c r="AF2" s="151"/>
      <c r="AG2" s="151"/>
      <c r="AH2" s="151"/>
      <c r="AI2" s="152"/>
      <c r="AJ2" s="150" t="s">
        <v>80</v>
      </c>
      <c r="AK2" s="151"/>
      <c r="AL2" s="151"/>
      <c r="AM2" s="151"/>
      <c r="AN2" s="151"/>
      <c r="AO2" s="152"/>
    </row>
    <row r="3" spans="2:41" ht="12.75" thickBot="1">
      <c r="C3" s="57" t="s">
        <v>41</v>
      </c>
      <c r="D3" s="58" t="s">
        <v>42</v>
      </c>
      <c r="E3" s="59" t="s">
        <v>43</v>
      </c>
      <c r="F3" s="57" t="s">
        <v>41</v>
      </c>
      <c r="G3" s="58" t="s">
        <v>42</v>
      </c>
      <c r="H3" s="59" t="s">
        <v>43</v>
      </c>
      <c r="J3" s="56" t="s">
        <v>52</v>
      </c>
      <c r="K3" s="56" t="s">
        <v>75</v>
      </c>
      <c r="O3" s="57" t="s">
        <v>100</v>
      </c>
      <c r="P3" s="58" t="s">
        <v>101</v>
      </c>
      <c r="Q3" s="58" t="s">
        <v>102</v>
      </c>
      <c r="R3" s="58" t="s">
        <v>103</v>
      </c>
      <c r="S3" s="58" t="s">
        <v>104</v>
      </c>
      <c r="T3" s="59" t="s">
        <v>105</v>
      </c>
      <c r="U3" s="57" t="s">
        <v>100</v>
      </c>
      <c r="V3" s="58" t="s">
        <v>101</v>
      </c>
      <c r="W3" s="58" t="s">
        <v>102</v>
      </c>
      <c r="X3" s="58" t="s">
        <v>103</v>
      </c>
      <c r="Y3" s="58" t="s">
        <v>104</v>
      </c>
      <c r="Z3" s="59" t="s">
        <v>105</v>
      </c>
      <c r="AB3" s="149"/>
      <c r="AC3" s="149" t="s">
        <v>106</v>
      </c>
      <c r="AD3" s="153" t="s">
        <v>100</v>
      </c>
      <c r="AE3" s="154" t="s">
        <v>101</v>
      </c>
      <c r="AF3" s="154" t="s">
        <v>102</v>
      </c>
      <c r="AG3" s="154" t="s">
        <v>103</v>
      </c>
      <c r="AH3" s="154" t="s">
        <v>104</v>
      </c>
      <c r="AI3" s="155" t="s">
        <v>105</v>
      </c>
      <c r="AJ3" s="153" t="s">
        <v>100</v>
      </c>
      <c r="AK3" s="154" t="s">
        <v>101</v>
      </c>
      <c r="AL3" s="154" t="s">
        <v>102</v>
      </c>
      <c r="AM3" s="154" t="s">
        <v>103</v>
      </c>
      <c r="AN3" s="154" t="s">
        <v>104</v>
      </c>
      <c r="AO3" s="155" t="s">
        <v>105</v>
      </c>
    </row>
    <row r="4" spans="2:41">
      <c r="B4" s="13" t="s">
        <v>2</v>
      </c>
      <c r="C4" s="21" t="e">
        <f ca="1">'AI-Main'!T99</f>
        <v>#NAME?</v>
      </c>
      <c r="D4" s="22" t="e">
        <f ca="1">'AI-Main'!U99</f>
        <v>#NAME?</v>
      </c>
      <c r="E4" s="23" t="e">
        <f ca="1">'AI-Main'!V99</f>
        <v>#NAME?</v>
      </c>
      <c r="F4" s="21" t="e">
        <f ca="1">'AI-HE10'!T99</f>
        <v>#NAME?</v>
      </c>
      <c r="G4" s="22" t="e">
        <f ca="1">'AI-HE10'!U99</f>
        <v>#NAME?</v>
      </c>
      <c r="H4" s="23" t="e">
        <f ca="1">'AI-HE10'!V99</f>
        <v>#NAME?</v>
      </c>
      <c r="N4" s="13" t="s">
        <v>2</v>
      </c>
      <c r="O4" s="123">
        <f>'AI-Main'!AI99</f>
        <v>5.0087225457307203E-3</v>
      </c>
      <c r="P4" s="123">
        <f>'AI-Main'!AJ99</f>
        <v>0.99499127745426907</v>
      </c>
      <c r="Q4" s="123">
        <f>'AI-Main'!AK99</f>
        <v>1.5593697667427373E-4</v>
      </c>
      <c r="R4" s="123">
        <f>'AI-Main'!AL99</f>
        <v>0.99984406302332574</v>
      </c>
      <c r="S4" s="123">
        <f>'AI-Main'!AM99</f>
        <v>1.8596992121648999E-4</v>
      </c>
      <c r="T4" s="123">
        <f>'AI-Main'!AN99</f>
        <v>0.99981403007878344</v>
      </c>
      <c r="U4" s="129">
        <f>'AI-HE10'!AI99</f>
        <v>5.1189051395307324E-3</v>
      </c>
      <c r="V4" s="130">
        <f>'AI-HE10'!AJ99</f>
        <v>0.99488109486046927</v>
      </c>
      <c r="W4" s="130">
        <f>'AI-HE10'!AK99</f>
        <v>1.6114068101122253E-4</v>
      </c>
      <c r="X4" s="130">
        <f>'AI-HE10'!AL99</f>
        <v>0.99983885931898875</v>
      </c>
      <c r="Y4" s="130">
        <f>'AI-HE10'!AM99</f>
        <v>1.9737046796692429E-4</v>
      </c>
      <c r="Z4" s="131">
        <f>'AI-HE10'!AN99</f>
        <v>0.99980262953203303</v>
      </c>
      <c r="AB4" s="156" t="s">
        <v>62</v>
      </c>
      <c r="AC4" s="157">
        <v>22</v>
      </c>
      <c r="AD4" s="158">
        <f>'AI-Main'!AI83</f>
        <v>5.9674648941447708E-2</v>
      </c>
      <c r="AE4" s="159">
        <f>'AI-Main'!AJ83</f>
        <v>0.94032535105855231</v>
      </c>
      <c r="AF4" s="159">
        <f>'AI-Main'!AK83</f>
        <v>2.1424933098163242E-2</v>
      </c>
      <c r="AG4" s="159">
        <f>'AI-Main'!AL83</f>
        <v>0.97857506690183671</v>
      </c>
      <c r="AH4" s="159">
        <f>'AI-Main'!AM83</f>
        <v>2.1964329157036857E-2</v>
      </c>
      <c r="AI4" s="159">
        <f>'AI-Main'!AN83</f>
        <v>0.97803567084296317</v>
      </c>
      <c r="AJ4" s="158">
        <f>'AI-HE10'!AI83</f>
        <v>5.9946818719242172E-2</v>
      </c>
      <c r="AK4" s="159">
        <f>'AI-HE10'!AJ83</f>
        <v>0.94005318128075788</v>
      </c>
      <c r="AL4" s="159">
        <f>'AI-HE10'!AK83</f>
        <v>2.1692391990787176E-2</v>
      </c>
      <c r="AM4" s="159">
        <f>'AI-HE10'!AL83</f>
        <v>0.97830760800921279</v>
      </c>
      <c r="AN4" s="159">
        <f>'AI-HE10'!AM83</f>
        <v>2.2263549908986217E-2</v>
      </c>
      <c r="AO4" s="160">
        <f>'AI-HE10'!AN83</f>
        <v>0.97773645009101373</v>
      </c>
    </row>
    <row r="5" spans="2:41">
      <c r="B5" s="24" t="s">
        <v>7</v>
      </c>
      <c r="C5" s="44" t="e">
        <f ca="1">'AI-Main'!T100</f>
        <v>#NAME?</v>
      </c>
      <c r="D5" s="45" t="e">
        <f ca="1">'AI-Main'!U100</f>
        <v>#NAME?</v>
      </c>
      <c r="E5" s="46" t="e">
        <f ca="1">'AI-Main'!V100</f>
        <v>#NAME?</v>
      </c>
      <c r="F5" s="44" t="e">
        <f ca="1">'AI-HE10'!T100</f>
        <v>#NAME?</v>
      </c>
      <c r="G5" s="45" t="e">
        <f ca="1">'AI-HE10'!U100</f>
        <v>#NAME?</v>
      </c>
      <c r="H5" s="46" t="e">
        <f ca="1">'AI-HE10'!V100</f>
        <v>#NAME?</v>
      </c>
      <c r="N5" s="24" t="s">
        <v>7</v>
      </c>
      <c r="O5" s="123">
        <f>'AI-Main'!AI100</f>
        <v>8.7355271989810867E-3</v>
      </c>
      <c r="P5" s="123">
        <f>'AI-Main'!AJ100</f>
        <v>0.99126447280101893</v>
      </c>
      <c r="Q5" s="123">
        <f>'AI-Main'!AK100</f>
        <v>1.2279423028199282E-4</v>
      </c>
      <c r="R5" s="123">
        <f>'AI-Main'!AL100</f>
        <v>0.99987720576971773</v>
      </c>
      <c r="S5" s="123">
        <f>'AI-Main'!AM100</f>
        <v>1.5134805773812929E-4</v>
      </c>
      <c r="T5" s="123">
        <f>'AI-Main'!AN100</f>
        <v>0.99984865194226202</v>
      </c>
      <c r="U5" s="132">
        <f>'AI-HE10'!AI100</f>
        <v>8.4391903087984374E-3</v>
      </c>
      <c r="V5" s="47">
        <f>'AI-HE10'!AJ100</f>
        <v>0.99156080969120153</v>
      </c>
      <c r="W5" s="47">
        <f>'AI-HE10'!AK100</f>
        <v>1.1776780157031933E-4</v>
      </c>
      <c r="X5" s="47">
        <f>'AI-HE10'!AL100</f>
        <v>0.99988223219842975</v>
      </c>
      <c r="Y5" s="47">
        <f>'AI-HE10'!AM100</f>
        <v>1.5081391254921075E-4</v>
      </c>
      <c r="Z5" s="133">
        <f>'AI-HE10'!AN100</f>
        <v>0.99984918608745077</v>
      </c>
      <c r="AB5" s="161"/>
      <c r="AC5" s="162">
        <v>27</v>
      </c>
      <c r="AD5" s="163">
        <f>'AI-Main'!AI84</f>
        <v>5.6472377189418742E-2</v>
      </c>
      <c r="AE5" s="164">
        <f>'AI-Main'!AJ84</f>
        <v>0.94352762281058122</v>
      </c>
      <c r="AF5" s="164">
        <f>'AI-Main'!AK84</f>
        <v>1.8491366134203473E-2</v>
      </c>
      <c r="AG5" s="164">
        <f>'AI-Main'!AL84</f>
        <v>0.98150863386579656</v>
      </c>
      <c r="AH5" s="164">
        <f>'AI-Main'!AM84</f>
        <v>1.8445157712896416E-2</v>
      </c>
      <c r="AI5" s="164">
        <f>'AI-Main'!AN84</f>
        <v>0.98155484228710355</v>
      </c>
      <c r="AJ5" s="163">
        <f>'AI-HE10'!AI84</f>
        <v>5.7006355939839326E-2</v>
      </c>
      <c r="AK5" s="164">
        <f>'AI-HE10'!AJ84</f>
        <v>0.94299364406016062</v>
      </c>
      <c r="AL5" s="164">
        <f>'AI-HE10'!AK84</f>
        <v>1.8641113417252934E-2</v>
      </c>
      <c r="AM5" s="164">
        <f>'AI-HE10'!AL84</f>
        <v>0.98135888658274706</v>
      </c>
      <c r="AN5" s="164">
        <f>'AI-HE10'!AM84</f>
        <v>1.8560248703918345E-2</v>
      </c>
      <c r="AO5" s="165">
        <f>'AI-HE10'!AN84</f>
        <v>0.98143975129608163</v>
      </c>
    </row>
    <row r="6" spans="2:41">
      <c r="B6" s="24" t="s">
        <v>14</v>
      </c>
      <c r="C6" s="44" t="e">
        <f ca="1">'AI-Main'!T101</f>
        <v>#NAME?</v>
      </c>
      <c r="D6" s="45" t="e">
        <f ca="1">'AI-Main'!U101</f>
        <v>#NAME?</v>
      </c>
      <c r="E6" s="46" t="e">
        <f ca="1">'AI-Main'!V101</f>
        <v>#NAME?</v>
      </c>
      <c r="F6" s="44" t="e">
        <f ca="1">'AI-HE10'!T101</f>
        <v>#NAME?</v>
      </c>
      <c r="G6" s="45" t="e">
        <f ca="1">'AI-HE10'!U101</f>
        <v>#NAME?</v>
      </c>
      <c r="H6" s="46" t="e">
        <f ca="1">'AI-HE10'!V101</f>
        <v>#NAME?</v>
      </c>
      <c r="N6" s="24" t="s">
        <v>14</v>
      </c>
      <c r="O6" s="123">
        <f>'AI-Main'!AI101</f>
        <v>2.5022062671530593E-2</v>
      </c>
      <c r="P6" s="123">
        <f>'AI-Main'!AJ101</f>
        <v>0.97497793732846949</v>
      </c>
      <c r="Q6" s="123">
        <f>'AI-Main'!AK101</f>
        <v>7.9258418663671784E-4</v>
      </c>
      <c r="R6" s="123">
        <f>'AI-Main'!AL101</f>
        <v>0.99920741581336314</v>
      </c>
      <c r="S6" s="123">
        <f>'AI-Main'!AM101</f>
        <v>6.258930198170719E-4</v>
      </c>
      <c r="T6" s="123">
        <f>'AI-Main'!AN101</f>
        <v>0.99937410698018303</v>
      </c>
      <c r="U6" s="132">
        <f>'AI-HE10'!AI101</f>
        <v>2.4981643404392E-2</v>
      </c>
      <c r="V6" s="47">
        <f>'AI-HE10'!AJ101</f>
        <v>0.97501835659560798</v>
      </c>
      <c r="W6" s="47">
        <f>'AI-HE10'!AK101</f>
        <v>7.9146906727224295E-4</v>
      </c>
      <c r="X6" s="47">
        <f>'AI-HE10'!AL101</f>
        <v>0.99920853093272777</v>
      </c>
      <c r="Y6" s="47">
        <f>'AI-HE10'!AM101</f>
        <v>6.2788637755819264E-4</v>
      </c>
      <c r="Z6" s="133">
        <f>'AI-HE10'!AN101</f>
        <v>0.99937211362244172</v>
      </c>
      <c r="AB6" s="161"/>
      <c r="AC6" s="162">
        <v>32</v>
      </c>
      <c r="AD6" s="163">
        <f>'AI-Main'!AI85</f>
        <v>5.7024783923281315E-2</v>
      </c>
      <c r="AE6" s="164">
        <f>'AI-Main'!AJ85</f>
        <v>0.94297521607671864</v>
      </c>
      <c r="AF6" s="164">
        <f>'AI-Main'!AK85</f>
        <v>1.4441569819172382E-2</v>
      </c>
      <c r="AG6" s="164">
        <f>'AI-Main'!AL85</f>
        <v>0.98555843018082767</v>
      </c>
      <c r="AH6" s="164">
        <f>'AI-Main'!AM85</f>
        <v>1.3685839960941599E-2</v>
      </c>
      <c r="AI6" s="164">
        <f>'AI-Main'!AN85</f>
        <v>0.98631416003905836</v>
      </c>
      <c r="AJ6" s="163">
        <f>'AI-HE10'!AI85</f>
        <v>5.6388780677834045E-2</v>
      </c>
      <c r="AK6" s="164">
        <f>'AI-HE10'!AJ85</f>
        <v>0.94361121932216596</v>
      </c>
      <c r="AL6" s="164">
        <f>'AI-HE10'!AK85</f>
        <v>1.4449064930970859E-2</v>
      </c>
      <c r="AM6" s="164">
        <f>'AI-HE10'!AL85</f>
        <v>0.98555093506902913</v>
      </c>
      <c r="AN6" s="164">
        <f>'AI-HE10'!AM85</f>
        <v>1.3669068083409827E-2</v>
      </c>
      <c r="AO6" s="165">
        <f>'AI-HE10'!AN85</f>
        <v>0.98633093191659016</v>
      </c>
    </row>
    <row r="7" spans="2:41" ht="12.75" thickBot="1">
      <c r="B7" s="24" t="s">
        <v>20</v>
      </c>
      <c r="C7" s="44" t="e">
        <f ca="1">'AI-Main'!T102</f>
        <v>#NAME?</v>
      </c>
      <c r="D7" s="45" t="e">
        <f ca="1">'AI-Main'!U102</f>
        <v>#NAME?</v>
      </c>
      <c r="E7" s="46" t="e">
        <f ca="1">'AI-Main'!V102</f>
        <v>#NAME?</v>
      </c>
      <c r="F7" s="44" t="e">
        <f ca="1">'AI-HE10'!T102</f>
        <v>#NAME?</v>
      </c>
      <c r="G7" s="45" t="e">
        <f ca="1">'AI-HE10'!U102</f>
        <v>#NAME?</v>
      </c>
      <c r="H7" s="46" t="e">
        <f ca="1">'AI-HE10'!V102</f>
        <v>#NAME?</v>
      </c>
      <c r="N7" s="24" t="s">
        <v>20</v>
      </c>
      <c r="O7" s="123">
        <f>'AI-Main'!AI102</f>
        <v>2.8764724684001465E-2</v>
      </c>
      <c r="P7" s="123">
        <f>'AI-Main'!AJ102</f>
        <v>0.97123527531599851</v>
      </c>
      <c r="Q7" s="123">
        <f>'AI-Main'!AK102</f>
        <v>6.8987599958799317E-4</v>
      </c>
      <c r="R7" s="123">
        <f>'AI-Main'!AL102</f>
        <v>0.99931012400041208</v>
      </c>
      <c r="S7" s="123">
        <f>'AI-Main'!AM102</f>
        <v>7.8920305910113613E-4</v>
      </c>
      <c r="T7" s="123">
        <f>'AI-Main'!AN102</f>
        <v>0.99921079694089898</v>
      </c>
      <c r="U7" s="132">
        <f>'AI-HE10'!AI102</f>
        <v>2.8725701777994425E-2</v>
      </c>
      <c r="V7" s="47">
        <f>'AI-HE10'!AJ102</f>
        <v>0.97127429822200562</v>
      </c>
      <c r="W7" s="47">
        <f>'AI-HE10'!AK102</f>
        <v>6.9357935297415906E-4</v>
      </c>
      <c r="X7" s="47">
        <f>'AI-HE10'!AL102</f>
        <v>0.99930642064702579</v>
      </c>
      <c r="Y7" s="47">
        <f>'AI-HE10'!AM102</f>
        <v>7.7574449216185682E-4</v>
      </c>
      <c r="Z7" s="133">
        <f>'AI-HE10'!AN102</f>
        <v>0.99922425550783822</v>
      </c>
      <c r="AB7" s="161"/>
      <c r="AC7" s="162">
        <v>37</v>
      </c>
      <c r="AD7" s="166">
        <f>'AI-Main'!AI86</f>
        <v>3.5807577555900721E-2</v>
      </c>
      <c r="AE7" s="167">
        <f>'AI-Main'!AJ86</f>
        <v>0.96419242244409931</v>
      </c>
      <c r="AF7" s="167">
        <f>'AI-Main'!AK86</f>
        <v>4.5240289537853045E-3</v>
      </c>
      <c r="AG7" s="167">
        <f>'AI-Main'!AL86</f>
        <v>0.99547597104621466</v>
      </c>
      <c r="AH7" s="167">
        <f>'AI-Main'!AM86</f>
        <v>3.9472252622416784E-3</v>
      </c>
      <c r="AI7" s="167">
        <f>'AI-Main'!AN86</f>
        <v>0.99605277473775833</v>
      </c>
      <c r="AJ7" s="166">
        <f>'AI-HE10'!AI86</f>
        <v>3.5865225693003176E-2</v>
      </c>
      <c r="AK7" s="167">
        <f>'AI-HE10'!AJ86</f>
        <v>0.96413477430699679</v>
      </c>
      <c r="AL7" s="167">
        <f>'AI-HE10'!AK86</f>
        <v>4.6032025057530044E-3</v>
      </c>
      <c r="AM7" s="167">
        <f>'AI-HE10'!AL86</f>
        <v>0.99539679749424703</v>
      </c>
      <c r="AN7" s="167">
        <f>'AI-HE10'!AM86</f>
        <v>4.051872922526208E-3</v>
      </c>
      <c r="AO7" s="168">
        <f>'AI-HE10'!AN86</f>
        <v>0.99594812707747382</v>
      </c>
    </row>
    <row r="8" spans="2:41" ht="12.75" thickBot="1">
      <c r="B8" s="24" t="s">
        <v>27</v>
      </c>
      <c r="C8" s="44" t="e">
        <f ca="1">'AI-Main'!T103</f>
        <v>#NAME?</v>
      </c>
      <c r="D8" s="45" t="e">
        <f ca="1">'AI-Main'!U103</f>
        <v>#NAME?</v>
      </c>
      <c r="E8" s="46" t="e">
        <f ca="1">'AI-Main'!V103</f>
        <v>#NAME?</v>
      </c>
      <c r="F8" s="44" t="e">
        <f ca="1">'AI-HE10'!T103</f>
        <v>#NAME?</v>
      </c>
      <c r="G8" s="45" t="e">
        <f ca="1">'AI-HE10'!U103</f>
        <v>#NAME?</v>
      </c>
      <c r="H8" s="46" t="e">
        <f ca="1">'AI-HE10'!V103</f>
        <v>#NAME?</v>
      </c>
      <c r="N8" s="24" t="s">
        <v>27</v>
      </c>
      <c r="O8" s="123">
        <f>'AI-Main'!AI103</f>
        <v>3.0738279615632282E-3</v>
      </c>
      <c r="P8" s="123">
        <f>'AI-Main'!AJ103</f>
        <v>0.9969261720384367</v>
      </c>
      <c r="Q8" s="123">
        <f>'AI-Main'!AK103</f>
        <v>7.0292490858978976E-5</v>
      </c>
      <c r="R8" s="123">
        <f>'AI-Main'!AL103</f>
        <v>0.99992970750914101</v>
      </c>
      <c r="S8" s="123">
        <f>'AI-Main'!AM103</f>
        <v>1.8504624509017276E-4</v>
      </c>
      <c r="T8" s="123">
        <f>'AI-Main'!AN103</f>
        <v>0.99981495375490992</v>
      </c>
      <c r="U8" s="132">
        <f>'AI-HE10'!AI103</f>
        <v>3.018933531718648E-3</v>
      </c>
      <c r="V8" s="47">
        <f>'AI-HE10'!AJ103</f>
        <v>0.99698106646828133</v>
      </c>
      <c r="W8" s="47">
        <f>'AI-HE10'!AK103</f>
        <v>7.1545554566059788E-5</v>
      </c>
      <c r="X8" s="47">
        <f>'AI-HE10'!AL103</f>
        <v>0.99992845444543388</v>
      </c>
      <c r="Y8" s="47">
        <f>'AI-HE10'!AM103</f>
        <v>1.9031558970048534E-4</v>
      </c>
      <c r="Z8" s="133">
        <f>'AI-HE10'!AN103</f>
        <v>0.99980968441029949</v>
      </c>
      <c r="AB8" s="161" t="s">
        <v>63</v>
      </c>
      <c r="AC8" s="162">
        <v>22</v>
      </c>
      <c r="AD8" s="158">
        <f>'AI-Main'!AI87</f>
        <v>0.33264229851151778</v>
      </c>
      <c r="AE8" s="159">
        <f>'AI-Main'!AJ87</f>
        <v>0.66735770148848217</v>
      </c>
      <c r="AF8" s="159">
        <f>'AI-Main'!AK87</f>
        <v>5.4922333359179135E-2</v>
      </c>
      <c r="AG8" s="159">
        <f>'AI-Main'!AL87</f>
        <v>0.94507766664082082</v>
      </c>
      <c r="AH8" s="159">
        <f>'AI-Main'!AM87</f>
        <v>8.0246815679474434E-2</v>
      </c>
      <c r="AI8" s="159">
        <f>'AI-Main'!AN87</f>
        <v>0.91975318432052555</v>
      </c>
      <c r="AJ8" s="158">
        <f>'AI-HE10'!AI87</f>
        <v>0.33512681037971426</v>
      </c>
      <c r="AK8" s="159">
        <f>'AI-HE10'!AJ87</f>
        <v>0.66487318962028574</v>
      </c>
      <c r="AL8" s="159">
        <f>'AI-HE10'!AK87</f>
        <v>5.6117283505278601E-2</v>
      </c>
      <c r="AM8" s="159">
        <f>'AI-HE10'!AL87</f>
        <v>0.94388271649472144</v>
      </c>
      <c r="AN8" s="159">
        <f>'AI-HE10'!AM87</f>
        <v>8.2050056513479061E-2</v>
      </c>
      <c r="AO8" s="160">
        <f>'AI-HE10'!AN87</f>
        <v>0.91794994348652093</v>
      </c>
    </row>
    <row r="9" spans="2:41" ht="12.75" thickBot="1">
      <c r="B9" s="121" t="s">
        <v>44</v>
      </c>
      <c r="C9" s="22" t="e">
        <f ca="1">'AI-Main'!T112</f>
        <v>#NAME?</v>
      </c>
      <c r="D9" s="22" t="e">
        <f ca="1">'AI-Main'!U112</f>
        <v>#NAME?</v>
      </c>
      <c r="E9" s="23" t="e">
        <f ca="1">'AI-Main'!V112</f>
        <v>#NAME?</v>
      </c>
      <c r="F9" s="22" t="e">
        <f ca="1">'AI-HE10'!T112</f>
        <v>#NAME?</v>
      </c>
      <c r="G9" s="22" t="e">
        <f ca="1">'AI-HE10'!U112</f>
        <v>#NAME?</v>
      </c>
      <c r="H9" s="23" t="e">
        <f ca="1">'AI-HE10'!V112</f>
        <v>#NAME?</v>
      </c>
      <c r="J9" s="56" t="s">
        <v>49</v>
      </c>
      <c r="N9" s="24" t="s">
        <v>66</v>
      </c>
      <c r="O9" s="123">
        <f>'AI-Main'!AI104</f>
        <v>0.25924226682729717</v>
      </c>
      <c r="P9" s="123">
        <f>'AI-Main'!AJ104</f>
        <v>0.74075773317270277</v>
      </c>
      <c r="Q9" s="123">
        <f>'AI-Main'!AK104</f>
        <v>2.607270457117352E-2</v>
      </c>
      <c r="R9" s="123">
        <f>'AI-Main'!AL104</f>
        <v>0.9739272954288265</v>
      </c>
      <c r="S9" s="123">
        <f>'AI-Main'!AM104</f>
        <v>3.6686978290569321E-2</v>
      </c>
      <c r="T9" s="123">
        <f>'AI-Main'!AN104</f>
        <v>0.96331302170943078</v>
      </c>
      <c r="U9" s="134">
        <f>'AI-HE10'!AI104</f>
        <v>0.25998387576761667</v>
      </c>
      <c r="V9" s="135">
        <f>'AI-HE10'!AJ104</f>
        <v>0.74001612423238328</v>
      </c>
      <c r="W9" s="135">
        <f>'AI-HE10'!AK104</f>
        <v>2.5753217764051331E-2</v>
      </c>
      <c r="X9" s="135">
        <f>'AI-HE10'!AL104</f>
        <v>0.97424678223594863</v>
      </c>
      <c r="Y9" s="135">
        <f>'AI-HE10'!AM104</f>
        <v>3.6574606677402359E-2</v>
      </c>
      <c r="Z9" s="136">
        <f>'AI-HE10'!AN104</f>
        <v>0.96342539332259758</v>
      </c>
      <c r="AB9" s="161"/>
      <c r="AC9" s="162">
        <v>27</v>
      </c>
      <c r="AD9" s="163">
        <f>'AI-Main'!AI88</f>
        <v>0.32529358310992668</v>
      </c>
      <c r="AE9" s="164">
        <f>'AI-Main'!AJ88</f>
        <v>0.67470641689007338</v>
      </c>
      <c r="AF9" s="164">
        <f>'AI-Main'!AK88</f>
        <v>2.7319319944695091E-2</v>
      </c>
      <c r="AG9" s="164">
        <f>'AI-Main'!AL88</f>
        <v>0.97268068005530495</v>
      </c>
      <c r="AH9" s="164">
        <f>'AI-Main'!AM88</f>
        <v>6.5398449722750537E-2</v>
      </c>
      <c r="AI9" s="164">
        <f>'AI-Main'!AN88</f>
        <v>0.93460155027724945</v>
      </c>
      <c r="AJ9" s="163">
        <f>'AI-HE10'!AI88</f>
        <v>0.32550247942448618</v>
      </c>
      <c r="AK9" s="164">
        <f>'AI-HE10'!AJ88</f>
        <v>0.67449752057551382</v>
      </c>
      <c r="AL9" s="164">
        <f>'AI-HE10'!AK88</f>
        <v>2.6221021608398468E-2</v>
      </c>
      <c r="AM9" s="164">
        <f>'AI-HE10'!AL88</f>
        <v>0.97377897839160155</v>
      </c>
      <c r="AN9" s="164">
        <f>'AI-HE10'!AM88</f>
        <v>6.6048337295623982E-2</v>
      </c>
      <c r="AO9" s="165">
        <f>'AI-HE10'!AN88</f>
        <v>0.93395166270437602</v>
      </c>
    </row>
    <row r="10" spans="2:41" ht="12.75" thickBot="1">
      <c r="B10" s="34"/>
      <c r="C10" s="60" t="e">
        <f ca="1">'AI-Main'!W112</f>
        <v>#NAME?</v>
      </c>
      <c r="D10" s="60" t="e">
        <f ca="1">'AI-Main'!X112</f>
        <v>#NAME?</v>
      </c>
      <c r="E10" s="61" t="e">
        <f ca="1">'AI-Main'!Y112</f>
        <v>#NAME?</v>
      </c>
      <c r="F10" s="60" t="e">
        <f ca="1">'AI-HE10'!W112</f>
        <v>#NAME?</v>
      </c>
      <c r="G10" s="60" t="e">
        <f ca="1">'AI-HE10'!X112</f>
        <v>#NAME?</v>
      </c>
      <c r="H10" s="61" t="e">
        <f ca="1">'AI-HE10'!Y112</f>
        <v>#NAME?</v>
      </c>
      <c r="J10" s="1" t="s">
        <v>50</v>
      </c>
      <c r="N10" s="124" t="s">
        <v>44</v>
      </c>
      <c r="O10" s="126">
        <f>'AI-Main'!AI105</f>
        <v>5.5210426116409812E-2</v>
      </c>
      <c r="P10" s="127">
        <f>'AI-Main'!AJ105</f>
        <v>0.94478957388359008</v>
      </c>
      <c r="Q10" s="127">
        <f>'AI-Main'!AK105</f>
        <v>4.6528856483448724E-3</v>
      </c>
      <c r="R10" s="127">
        <f>'AI-Main'!AL105</f>
        <v>0.99534711435165579</v>
      </c>
      <c r="S10" s="127">
        <f>'AI-Main'!AM105</f>
        <v>6.4360023411157178E-3</v>
      </c>
      <c r="T10" s="128">
        <f>'AI-Main'!AN105</f>
        <v>0.99356399765888437</v>
      </c>
      <c r="U10" s="126">
        <f>'AI-HE10'!AI105</f>
        <v>5.5270552354053482E-2</v>
      </c>
      <c r="V10" s="127">
        <f>'AI-HE10'!AJ105</f>
        <v>0.94472944764594668</v>
      </c>
      <c r="W10" s="127">
        <f>'AI-HE10'!AK105</f>
        <v>4.6000459638660665E-3</v>
      </c>
      <c r="X10" s="127">
        <f>'AI-HE10'!AL105</f>
        <v>0.99539995403613368</v>
      </c>
      <c r="Y10" s="127">
        <f>'AI-HE10'!AM105</f>
        <v>6.4178103496752023E-3</v>
      </c>
      <c r="Z10" s="128">
        <f>'AI-HE10'!AN105</f>
        <v>0.99358218965032463</v>
      </c>
      <c r="AB10" s="161"/>
      <c r="AC10" s="162">
        <v>32</v>
      </c>
      <c r="AD10" s="163">
        <f>'AI-Main'!AI89</f>
        <v>0.30968475541458612</v>
      </c>
      <c r="AE10" s="164">
        <f>'AI-Main'!AJ89</f>
        <v>0.69031524458541382</v>
      </c>
      <c r="AF10" s="164">
        <f>'AI-Main'!AK89</f>
        <v>4.907904504311094E-3</v>
      </c>
      <c r="AG10" s="164">
        <f>'AI-Main'!AL89</f>
        <v>0.99509209549568889</v>
      </c>
      <c r="AH10" s="164">
        <f>'AI-Main'!AM89</f>
        <v>5.1068286583826332E-2</v>
      </c>
      <c r="AI10" s="164">
        <f>'AI-Main'!AN89</f>
        <v>0.94893171341617366</v>
      </c>
      <c r="AJ10" s="163">
        <f>'AI-HE10'!AI89</f>
        <v>0.3095133723932933</v>
      </c>
      <c r="AK10" s="164">
        <f>'AI-HE10'!AJ89</f>
        <v>0.69048662760670676</v>
      </c>
      <c r="AL10" s="164">
        <f>'AI-HE10'!AK89</f>
        <v>5.0491378133673053E-3</v>
      </c>
      <c r="AM10" s="164">
        <f>'AI-HE10'!AL89</f>
        <v>0.99495086218663265</v>
      </c>
      <c r="AN10" s="164">
        <f>'AI-HE10'!AM89</f>
        <v>5.1104463351380865E-2</v>
      </c>
      <c r="AO10" s="165">
        <f>'AI-HE10'!AN89</f>
        <v>0.94889553664861914</v>
      </c>
    </row>
    <row r="11" spans="2:41" ht="12.75" thickBot="1">
      <c r="B11" s="120" t="s">
        <v>66</v>
      </c>
      <c r="C11" s="51" t="e">
        <f ca="1">'AI-Main'!T104</f>
        <v>#NAME?</v>
      </c>
      <c r="D11" s="52" t="e">
        <f ca="1">'AI-Main'!U104</f>
        <v>#NAME?</v>
      </c>
      <c r="E11" s="53" t="e">
        <f ca="1">'AI-Main'!V104</f>
        <v>#NAME?</v>
      </c>
      <c r="F11" s="51" t="e">
        <f ca="1">'AI-HE10'!T104</f>
        <v>#NAME?</v>
      </c>
      <c r="G11" s="52" t="e">
        <f ca="1">'AI-HE10'!U104</f>
        <v>#NAME?</v>
      </c>
      <c r="H11" s="53" t="e">
        <f ca="1">'AI-HE10'!V104</f>
        <v>#NAME?</v>
      </c>
      <c r="AB11" s="161"/>
      <c r="AC11" s="162">
        <v>37</v>
      </c>
      <c r="AD11" s="166">
        <f>'AI-Main'!AI90</f>
        <v>0.29625528122690803</v>
      </c>
      <c r="AE11" s="167">
        <f>'AI-Main'!AJ90</f>
        <v>0.70374471877309197</v>
      </c>
      <c r="AF11" s="167">
        <f>'AI-Main'!AK90</f>
        <v>1.9543905568666963E-3</v>
      </c>
      <c r="AG11" s="167">
        <f>'AI-Main'!AL90</f>
        <v>0.99804560944313325</v>
      </c>
      <c r="AH11" s="167">
        <f>'AI-Main'!AM90</f>
        <v>5.6761287826104415E-2</v>
      </c>
      <c r="AI11" s="167">
        <f>'AI-Main'!AN90</f>
        <v>0.94323871217389554</v>
      </c>
      <c r="AJ11" s="166">
        <f>'AI-HE10'!AI90</f>
        <v>0.29609205783467496</v>
      </c>
      <c r="AK11" s="167">
        <f>'AI-HE10'!AJ90</f>
        <v>0.70390794216532504</v>
      </c>
      <c r="AL11" s="167">
        <f>'AI-HE10'!AK90</f>
        <v>1.9509883910245388E-3</v>
      </c>
      <c r="AM11" s="167">
        <f>'AI-HE10'!AL90</f>
        <v>0.99804901160897541</v>
      </c>
      <c r="AN11" s="167">
        <f>'AI-HE10'!AM90</f>
        <v>5.6639031475580172E-2</v>
      </c>
      <c r="AO11" s="168">
        <f>'AI-HE10'!AN90</f>
        <v>0.94336096852441986</v>
      </c>
    </row>
    <row r="12" spans="2:41">
      <c r="B12" s="24" t="s">
        <v>45</v>
      </c>
      <c r="C12" s="137" t="e">
        <f>'AI-Main'!R114</f>
        <v>#NUM!</v>
      </c>
      <c r="D12" s="138"/>
      <c r="E12" s="139"/>
      <c r="F12" s="137" t="e">
        <f>'AI-HE10'!R114</f>
        <v>#NUM!</v>
      </c>
      <c r="G12" s="138"/>
      <c r="H12" s="139"/>
      <c r="O12" s="143" t="s">
        <v>77</v>
      </c>
      <c r="P12" s="144"/>
      <c r="Q12" s="144"/>
      <c r="R12" s="144"/>
      <c r="S12" s="144"/>
      <c r="T12" s="145"/>
      <c r="U12" s="143" t="s">
        <v>81</v>
      </c>
      <c r="V12" s="144"/>
      <c r="W12" s="144"/>
      <c r="X12" s="144"/>
      <c r="Y12" s="144"/>
      <c r="Z12" s="145"/>
      <c r="AB12" s="161" t="s">
        <v>64</v>
      </c>
      <c r="AC12" s="162">
        <v>22</v>
      </c>
      <c r="AD12" s="158">
        <f>'AI-Main'!AI91</f>
        <v>0.50575915496820456</v>
      </c>
      <c r="AE12" s="159">
        <f>'AI-Main'!AJ91</f>
        <v>0.49424084503179544</v>
      </c>
      <c r="AF12" s="159">
        <f>'AI-Main'!AK91</f>
        <v>0.21929088618970102</v>
      </c>
      <c r="AG12" s="159">
        <f>'AI-Main'!AL91</f>
        <v>0.78070911381029895</v>
      </c>
      <c r="AH12" s="159">
        <f>'AI-Main'!AM91</f>
        <v>0.21001355322957255</v>
      </c>
      <c r="AI12" s="159">
        <f>'AI-Main'!AN91</f>
        <v>0.7899864467704274</v>
      </c>
      <c r="AJ12" s="158">
        <f>'AI-HE10'!AI91</f>
        <v>0.5095314959899061</v>
      </c>
      <c r="AK12" s="159">
        <f>'AI-HE10'!AJ91</f>
        <v>0.49046850401009395</v>
      </c>
      <c r="AL12" s="159">
        <f>'AI-HE10'!AK91</f>
        <v>0.21782655469597453</v>
      </c>
      <c r="AM12" s="159">
        <f>'AI-HE10'!AL91</f>
        <v>0.78217344530402544</v>
      </c>
      <c r="AN12" s="159">
        <f>'AI-HE10'!AM91</f>
        <v>0.2091177092894351</v>
      </c>
      <c r="AO12" s="160">
        <f>'AI-HE10'!AN91</f>
        <v>0.79088229071056493</v>
      </c>
    </row>
    <row r="13" spans="2:41" ht="12.75" thickBot="1">
      <c r="B13" s="34" t="s">
        <v>46</v>
      </c>
      <c r="C13" s="140" t="e">
        <f>'AI-Main'!Q114</f>
        <v>#NUM!</v>
      </c>
      <c r="D13" s="141"/>
      <c r="E13" s="142"/>
      <c r="F13" s="140" t="e">
        <f>'AI-HE10'!Q114</f>
        <v>#NUM!</v>
      </c>
      <c r="G13" s="141"/>
      <c r="H13" s="142"/>
      <c r="J13" s="56" t="s">
        <v>73</v>
      </c>
      <c r="O13" s="57" t="s">
        <v>100</v>
      </c>
      <c r="P13" s="58" t="s">
        <v>101</v>
      </c>
      <c r="Q13" s="58" t="s">
        <v>102</v>
      </c>
      <c r="R13" s="58" t="s">
        <v>103</v>
      </c>
      <c r="S13" s="58" t="s">
        <v>104</v>
      </c>
      <c r="T13" s="59" t="s">
        <v>105</v>
      </c>
      <c r="U13" s="57" t="s">
        <v>100</v>
      </c>
      <c r="V13" s="58" t="s">
        <v>101</v>
      </c>
      <c r="W13" s="58" t="s">
        <v>102</v>
      </c>
      <c r="X13" s="58" t="s">
        <v>103</v>
      </c>
      <c r="Y13" s="58" t="s">
        <v>104</v>
      </c>
      <c r="Z13" s="59" t="s">
        <v>105</v>
      </c>
      <c r="AB13" s="161"/>
      <c r="AC13" s="162">
        <v>27</v>
      </c>
      <c r="AD13" s="163">
        <f>'AI-Main'!AI92</f>
        <v>0.51641369208233756</v>
      </c>
      <c r="AE13" s="164">
        <f>'AI-Main'!AJ92</f>
        <v>0.48358630791766249</v>
      </c>
      <c r="AF13" s="164">
        <f>'AI-Main'!AK92</f>
        <v>3.7026392293924189E-2</v>
      </c>
      <c r="AG13" s="164">
        <f>'AI-Main'!AL92</f>
        <v>0.96297360770607576</v>
      </c>
      <c r="AH13" s="164">
        <f>'AI-Main'!AM92</f>
        <v>4.5239260480198468E-2</v>
      </c>
      <c r="AI13" s="164">
        <f>'AI-Main'!AN92</f>
        <v>0.95476073951980156</v>
      </c>
      <c r="AJ13" s="163">
        <f>'AI-HE10'!AI92</f>
        <v>0.51873796106272541</v>
      </c>
      <c r="AK13" s="164">
        <f>'AI-HE10'!AJ92</f>
        <v>0.48126203893727459</v>
      </c>
      <c r="AL13" s="164">
        <f>'AI-HE10'!AK92</f>
        <v>3.3156340319588834E-2</v>
      </c>
      <c r="AM13" s="164">
        <f>'AI-HE10'!AL92</f>
        <v>0.96684365968041119</v>
      </c>
      <c r="AN13" s="164">
        <f>'AI-HE10'!AM92</f>
        <v>4.2377797018567705E-2</v>
      </c>
      <c r="AO13" s="165">
        <f>'AI-HE10'!AN92</f>
        <v>0.9576222029814323</v>
      </c>
    </row>
    <row r="14" spans="2:41" ht="12.75" thickBot="1">
      <c r="N14" s="13" t="s">
        <v>2</v>
      </c>
      <c r="O14" s="129">
        <f>'RA-Main'!AI99</f>
        <v>4.4065499623638935E-3</v>
      </c>
      <c r="P14" s="130">
        <f>'RA-Main'!AJ99</f>
        <v>0.99559345003763611</v>
      </c>
      <c r="Q14" s="130">
        <f>'RA-Main'!AK99</f>
        <v>2.172124917673782E-4</v>
      </c>
      <c r="R14" s="130">
        <f>'RA-Main'!AL99</f>
        <v>0.99978278750823257</v>
      </c>
      <c r="S14" s="130">
        <f>'RA-Main'!AM99</f>
        <v>2.0045923386134324E-4</v>
      </c>
      <c r="T14" s="131">
        <f>'RA-Main'!AN99</f>
        <v>0.99979954076613875</v>
      </c>
      <c r="U14" s="129">
        <f>'RA-HE10'!AI99</f>
        <v>4.4380213846258116E-3</v>
      </c>
      <c r="V14" s="130">
        <f>'RA-HE10'!AJ99</f>
        <v>0.9955619786153741</v>
      </c>
      <c r="W14" s="130">
        <f>'RA-HE10'!AK99</f>
        <v>1.9225177176647221E-4</v>
      </c>
      <c r="X14" s="130">
        <f>'RA-HE10'!AL99</f>
        <v>0.99980774822823371</v>
      </c>
      <c r="Y14" s="130">
        <f>'RA-HE10'!AM99</f>
        <v>2.2139474524341475E-4</v>
      </c>
      <c r="Z14" s="131">
        <f>'RA-HE10'!AN99</f>
        <v>0.99977860525475659</v>
      </c>
      <c r="AB14" s="161"/>
      <c r="AC14" s="162">
        <v>32</v>
      </c>
      <c r="AD14" s="163">
        <f>'AI-Main'!AI93</f>
        <v>0.50885758340974274</v>
      </c>
      <c r="AE14" s="164">
        <f>'AI-Main'!AJ93</f>
        <v>0.49114241659025726</v>
      </c>
      <c r="AF14" s="164">
        <f>'AI-Main'!AK93</f>
        <v>3.0463166152842783E-3</v>
      </c>
      <c r="AG14" s="164">
        <f>'AI-Main'!AL93</f>
        <v>0.99695368338471568</v>
      </c>
      <c r="AH14" s="164">
        <f>'AI-Main'!AM93</f>
        <v>1.0840318660077538E-2</v>
      </c>
      <c r="AI14" s="164">
        <f>'AI-Main'!AN93</f>
        <v>0.98915968133992249</v>
      </c>
      <c r="AJ14" s="163">
        <f>'AI-HE10'!AI93</f>
        <v>0.51019754058841271</v>
      </c>
      <c r="AK14" s="164">
        <f>'AI-HE10'!AJ93</f>
        <v>0.48980245941158729</v>
      </c>
      <c r="AL14" s="164">
        <f>'AI-HE10'!AK93</f>
        <v>3.0653021365613401E-3</v>
      </c>
      <c r="AM14" s="164">
        <f>'AI-HE10'!AL93</f>
        <v>0.99693469786343869</v>
      </c>
      <c r="AN14" s="164">
        <f>'AI-HE10'!AM93</f>
        <v>1.0775491465902261E-2</v>
      </c>
      <c r="AO14" s="165">
        <f>'AI-HE10'!AN93</f>
        <v>0.98922450853409771</v>
      </c>
    </row>
    <row r="15" spans="2:41" ht="12.75" thickBot="1">
      <c r="C15" s="143" t="s">
        <v>77</v>
      </c>
      <c r="D15" s="144"/>
      <c r="E15" s="145"/>
      <c r="F15" s="143" t="s">
        <v>81</v>
      </c>
      <c r="G15" s="144"/>
      <c r="H15" s="145"/>
      <c r="N15" s="24" t="s">
        <v>7</v>
      </c>
      <c r="O15" s="132">
        <f>'RA-Main'!AI100</f>
        <v>1.2838007397921051E-2</v>
      </c>
      <c r="P15" s="47">
        <f>'RA-Main'!AJ100</f>
        <v>0.98716199260207882</v>
      </c>
      <c r="Q15" s="47">
        <f>'RA-Main'!AK100</f>
        <v>2.2397553860918347E-4</v>
      </c>
      <c r="R15" s="47">
        <f>'RA-Main'!AL100</f>
        <v>0.99977602446139069</v>
      </c>
      <c r="S15" s="47">
        <f>'RA-Main'!AM100</f>
        <v>2.0858733970241725E-4</v>
      </c>
      <c r="T15" s="133">
        <f>'RA-Main'!AN100</f>
        <v>0.99979141266029747</v>
      </c>
      <c r="U15" s="132">
        <f>'RA-HE10'!AI100</f>
        <v>1.2447705320218657E-2</v>
      </c>
      <c r="V15" s="47">
        <f>'RA-HE10'!AJ100</f>
        <v>0.98755229467978123</v>
      </c>
      <c r="W15" s="47">
        <f>'RA-HE10'!AK100</f>
        <v>2.2086263624183965E-4</v>
      </c>
      <c r="X15" s="47">
        <f>'RA-HE10'!AL100</f>
        <v>0.99977913736375812</v>
      </c>
      <c r="Y15" s="47">
        <f>'RA-HE10'!AM100</f>
        <v>2.0924239886423746E-4</v>
      </c>
      <c r="Z15" s="133">
        <f>'RA-HE10'!AN100</f>
        <v>0.99979075760113556</v>
      </c>
      <c r="AB15" s="161"/>
      <c r="AC15" s="162">
        <v>37</v>
      </c>
      <c r="AD15" s="166">
        <f>'AI-Main'!AI94</f>
        <v>0.46253013636379403</v>
      </c>
      <c r="AE15" s="167">
        <f>'AI-Main'!AJ94</f>
        <v>0.53746986363620597</v>
      </c>
      <c r="AF15" s="167">
        <f>'AI-Main'!AK94</f>
        <v>8.7322296867892494E-4</v>
      </c>
      <c r="AG15" s="167">
        <f>'AI-Main'!AL94</f>
        <v>0.99912677703132102</v>
      </c>
      <c r="AH15" s="167">
        <f>'AI-Main'!AM94</f>
        <v>3.3623394985803456E-3</v>
      </c>
      <c r="AI15" s="167">
        <f>'AI-Main'!AN94</f>
        <v>0.99663766050141966</v>
      </c>
      <c r="AJ15" s="166">
        <f>'AI-HE10'!AI94</f>
        <v>0.46280133289125586</v>
      </c>
      <c r="AK15" s="167">
        <f>'AI-HE10'!AJ94</f>
        <v>0.53719866710874409</v>
      </c>
      <c r="AL15" s="167">
        <f>'AI-HE10'!AK94</f>
        <v>8.5717663750295577E-4</v>
      </c>
      <c r="AM15" s="167">
        <f>'AI-HE10'!AL94</f>
        <v>0.99914282336249705</v>
      </c>
      <c r="AN15" s="167">
        <f>'AI-HE10'!AM94</f>
        <v>3.2131808150074881E-3</v>
      </c>
      <c r="AO15" s="168">
        <f>'AI-HE10'!AN94</f>
        <v>0.99678681918499257</v>
      </c>
    </row>
    <row r="16" spans="2:41" ht="12.75" thickBot="1">
      <c r="C16" s="115" t="s">
        <v>41</v>
      </c>
      <c r="D16" s="9" t="s">
        <v>42</v>
      </c>
      <c r="E16" s="114" t="s">
        <v>43</v>
      </c>
      <c r="F16" s="115" t="s">
        <v>41</v>
      </c>
      <c r="G16" s="9" t="s">
        <v>42</v>
      </c>
      <c r="H16" s="114" t="s">
        <v>43</v>
      </c>
      <c r="N16" s="24" t="s">
        <v>14</v>
      </c>
      <c r="O16" s="132">
        <f>'RA-Main'!AI101</f>
        <v>2.5775223740570188E-2</v>
      </c>
      <c r="P16" s="47">
        <f>'RA-Main'!AJ101</f>
        <v>0.97422477625942983</v>
      </c>
      <c r="Q16" s="47">
        <f>'RA-Main'!AK101</f>
        <v>1.0166771290364886E-3</v>
      </c>
      <c r="R16" s="47">
        <f>'RA-Main'!AL101</f>
        <v>0.99898332287096336</v>
      </c>
      <c r="S16" s="47">
        <f>'RA-Main'!AM101</f>
        <v>8.1230413652144174E-4</v>
      </c>
      <c r="T16" s="133">
        <f>'RA-Main'!AN101</f>
        <v>0.99918769586347855</v>
      </c>
      <c r="U16" s="132">
        <f>'RA-HE10'!AI101</f>
        <v>2.5677662979364916E-2</v>
      </c>
      <c r="V16" s="47">
        <f>'RA-HE10'!AJ101</f>
        <v>0.97432233702063531</v>
      </c>
      <c r="W16" s="47">
        <f>'RA-HE10'!AK101</f>
        <v>1.0013939250681759E-3</v>
      </c>
      <c r="X16" s="47">
        <f>'RA-HE10'!AL101</f>
        <v>0.99899860607493174</v>
      </c>
      <c r="Y16" s="47">
        <f>'RA-HE10'!AM101</f>
        <v>8.1570954470016818E-4</v>
      </c>
      <c r="Z16" s="133">
        <f>'RA-HE10'!AN101</f>
        <v>0.99918429045529977</v>
      </c>
      <c r="AB16" s="161" t="s">
        <v>65</v>
      </c>
      <c r="AC16" s="162">
        <v>22</v>
      </c>
      <c r="AD16" s="163">
        <f>'AI-Main'!AI95</f>
        <v>0.20755118786565302</v>
      </c>
      <c r="AE16" s="164">
        <f>'AI-Main'!AJ95</f>
        <v>0.79244881213434704</v>
      </c>
      <c r="AF16" s="164">
        <f>'AI-Main'!AK95</f>
        <v>5.8374212590355688E-3</v>
      </c>
      <c r="AG16" s="164">
        <f>'AI-Main'!AL95</f>
        <v>0.99416257874096448</v>
      </c>
      <c r="AH16" s="164">
        <f>'AI-Main'!AM95</f>
        <v>4.1081945260511323E-3</v>
      </c>
      <c r="AI16" s="164">
        <f>'AI-Main'!AN95</f>
        <v>0.99589180547394884</v>
      </c>
      <c r="AJ16" s="163">
        <f>'AI-HE10'!AI95</f>
        <v>0.20982501780258656</v>
      </c>
      <c r="AK16" s="164">
        <f>'AI-HE10'!AJ95</f>
        <v>0.79017498219741344</v>
      </c>
      <c r="AL16" s="164">
        <f>'AI-HE10'!AK95</f>
        <v>5.8398965088845073E-3</v>
      </c>
      <c r="AM16" s="164">
        <f>'AI-HE10'!AL95</f>
        <v>0.9941601034911155</v>
      </c>
      <c r="AN16" s="164">
        <f>'AI-HE10'!AM95</f>
        <v>3.7327467317095409E-3</v>
      </c>
      <c r="AO16" s="165">
        <f>'AI-HE10'!AN95</f>
        <v>0.99626725326829046</v>
      </c>
    </row>
    <row r="17" spans="2:41">
      <c r="B17" s="13" t="s">
        <v>2</v>
      </c>
      <c r="C17" s="21" t="e">
        <f ca="1">'RA-Main'!T99</f>
        <v>#NAME?</v>
      </c>
      <c r="D17" s="22" t="e">
        <f ca="1">'RA-Main'!U99</f>
        <v>#NAME?</v>
      </c>
      <c r="E17" s="23" t="e">
        <f ca="1">'RA-Main'!V99</f>
        <v>#NAME?</v>
      </c>
      <c r="F17" s="21" t="e">
        <f ca="1">'RA-HE10'!T99</f>
        <v>#NAME?</v>
      </c>
      <c r="G17" s="22" t="e">
        <f ca="1">'RA-HE10'!U99</f>
        <v>#NAME?</v>
      </c>
      <c r="H17" s="23" t="e">
        <f ca="1">'RA-HE10'!V99</f>
        <v>#NAME?</v>
      </c>
      <c r="N17" s="24" t="s">
        <v>20</v>
      </c>
      <c r="O17" s="132">
        <f>'RA-Main'!AI102</f>
        <v>4.2260462395261315E-2</v>
      </c>
      <c r="P17" s="47">
        <f>'RA-Main'!AJ102</f>
        <v>0.95773953760473851</v>
      </c>
      <c r="Q17" s="47">
        <f>'RA-Main'!AK102</f>
        <v>1.5737960135419663E-3</v>
      </c>
      <c r="R17" s="47">
        <f>'RA-Main'!AL102</f>
        <v>0.99842620398645787</v>
      </c>
      <c r="S17" s="47">
        <f>'RA-Main'!AM102</f>
        <v>1.500485001348437E-3</v>
      </c>
      <c r="T17" s="133">
        <f>'RA-Main'!AN102</f>
        <v>0.99849951499865153</v>
      </c>
      <c r="U17" s="132">
        <f>'RA-HE10'!AI102</f>
        <v>4.2353399121743913E-2</v>
      </c>
      <c r="V17" s="47">
        <f>'RA-HE10'!AJ102</f>
        <v>0.95764660087825604</v>
      </c>
      <c r="W17" s="47">
        <f>'RA-HE10'!AK102</f>
        <v>1.5011051525547234E-3</v>
      </c>
      <c r="X17" s="47">
        <f>'RA-HE10'!AL102</f>
        <v>0.99849889484744525</v>
      </c>
      <c r="Y17" s="47">
        <f>'RA-HE10'!AM102</f>
        <v>1.5184818644644041E-3</v>
      </c>
      <c r="Z17" s="133">
        <f>'RA-HE10'!AN102</f>
        <v>0.99848151813553554</v>
      </c>
      <c r="AB17" s="161"/>
      <c r="AC17" s="162">
        <v>27</v>
      </c>
      <c r="AD17" s="163">
        <f>'AI-Main'!AI96</f>
        <v>0.20007514308732127</v>
      </c>
      <c r="AE17" s="164">
        <f>'AI-Main'!AJ96</f>
        <v>0.79992485691267867</v>
      </c>
      <c r="AF17" s="164">
        <f>'AI-Main'!AK96</f>
        <v>2.1502038677152779E-3</v>
      </c>
      <c r="AG17" s="164">
        <f>'AI-Main'!AL96</f>
        <v>0.99784979613228475</v>
      </c>
      <c r="AH17" s="164">
        <f>'AI-Main'!AM96</f>
        <v>1.4763641355041788E-3</v>
      </c>
      <c r="AI17" s="164">
        <f>'AI-Main'!AN96</f>
        <v>0.99852363586449577</v>
      </c>
      <c r="AJ17" s="163">
        <f>'AI-HE10'!AI96</f>
        <v>0.20028586663025261</v>
      </c>
      <c r="AK17" s="164">
        <f>'AI-HE10'!AJ96</f>
        <v>0.79971413336974739</v>
      </c>
      <c r="AL17" s="164">
        <f>'AI-HE10'!AK96</f>
        <v>1.8047088434685824E-3</v>
      </c>
      <c r="AM17" s="164">
        <f>'AI-HE10'!AL96</f>
        <v>0.99819529115653138</v>
      </c>
      <c r="AN17" s="164">
        <f>'AI-HE10'!AM96</f>
        <v>1.2600551451988262E-3</v>
      </c>
      <c r="AO17" s="165">
        <f>'AI-HE10'!AN96</f>
        <v>0.99873994485480122</v>
      </c>
    </row>
    <row r="18" spans="2:41">
      <c r="B18" s="24" t="s">
        <v>7</v>
      </c>
      <c r="C18" s="44" t="e">
        <f ca="1">'RA-Main'!T100</f>
        <v>#NAME?</v>
      </c>
      <c r="D18" s="45" t="e">
        <f ca="1">'RA-Main'!U100</f>
        <v>#NAME?</v>
      </c>
      <c r="E18" s="46" t="e">
        <f ca="1">'RA-Main'!V100</f>
        <v>#NAME?</v>
      </c>
      <c r="F18" s="44" t="e">
        <f ca="1">'RA-HE10'!T100</f>
        <v>#NAME?</v>
      </c>
      <c r="G18" s="45" t="e">
        <f ca="1">'RA-HE10'!U100</f>
        <v>#NAME?</v>
      </c>
      <c r="H18" s="46" t="e">
        <f ca="1">'RA-HE10'!V100</f>
        <v>#NAME?</v>
      </c>
      <c r="N18" s="24" t="s">
        <v>27</v>
      </c>
      <c r="O18" s="132"/>
      <c r="P18" s="47"/>
      <c r="Q18" s="47"/>
      <c r="R18" s="47"/>
      <c r="S18" s="47"/>
      <c r="T18" s="133"/>
      <c r="U18" s="132"/>
      <c r="V18" s="47"/>
      <c r="W18" s="47"/>
      <c r="X18" s="47"/>
      <c r="Y18" s="47"/>
      <c r="Z18" s="133"/>
      <c r="AB18" s="161"/>
      <c r="AC18" s="162">
        <v>32</v>
      </c>
      <c r="AD18" s="163">
        <f>'AI-Main'!AI97</f>
        <v>0.16180824044416367</v>
      </c>
      <c r="AE18" s="164">
        <f>'AI-Main'!AJ97</f>
        <v>0.83819175955583636</v>
      </c>
      <c r="AF18" s="164">
        <f>'AI-Main'!AK97</f>
        <v>7.7137253528525903E-4</v>
      </c>
      <c r="AG18" s="164">
        <f>'AI-Main'!AL97</f>
        <v>0.99922862746471475</v>
      </c>
      <c r="AH18" s="164">
        <f>'AI-Main'!AM97</f>
        <v>3.528525899204987E-4</v>
      </c>
      <c r="AI18" s="164">
        <f>'AI-Main'!AN97</f>
        <v>0.99964714741007954</v>
      </c>
      <c r="AJ18" s="163">
        <f>'AI-HE10'!AI97</f>
        <v>0.15887991174693913</v>
      </c>
      <c r="AK18" s="164">
        <f>'AI-HE10'!AJ97</f>
        <v>0.84112008825306084</v>
      </c>
      <c r="AL18" s="164">
        <f>'AI-HE10'!AK97</f>
        <v>6.8604302917598227E-4</v>
      </c>
      <c r="AM18" s="164">
        <f>'AI-HE10'!AL97</f>
        <v>0.99931395697082404</v>
      </c>
      <c r="AN18" s="164">
        <f>'AI-HE10'!AM97</f>
        <v>2.9339657466028683E-4</v>
      </c>
      <c r="AO18" s="165">
        <f>'AI-HE10'!AN97</f>
        <v>0.99970660342533968</v>
      </c>
    </row>
    <row r="19" spans="2:41" ht="12.75" thickBot="1">
      <c r="B19" s="24" t="s">
        <v>14</v>
      </c>
      <c r="C19" s="44" t="e">
        <f ca="1">'RA-Main'!T101</f>
        <v>#NAME?</v>
      </c>
      <c r="D19" s="45" t="e">
        <f ca="1">'RA-Main'!U101</f>
        <v>#NAME?</v>
      </c>
      <c r="E19" s="46" t="e">
        <f ca="1">'RA-Main'!V101</f>
        <v>#NAME?</v>
      </c>
      <c r="F19" s="44" t="e">
        <f ca="1">'RA-HE10'!T101</f>
        <v>#NAME?</v>
      </c>
      <c r="G19" s="45" t="e">
        <f ca="1">'RA-HE10'!U101</f>
        <v>#NAME?</v>
      </c>
      <c r="H19" s="46" t="e">
        <f ca="1">'RA-HE10'!V101</f>
        <v>#NAME?</v>
      </c>
      <c r="N19" s="34" t="s">
        <v>66</v>
      </c>
      <c r="O19" s="134">
        <f>'RA-Main'!AI104</f>
        <v>0.24780985727027749</v>
      </c>
      <c r="P19" s="135">
        <f>'RA-Main'!AJ104</f>
        <v>0.7521901427297224</v>
      </c>
      <c r="Q19" s="135">
        <f>'RA-Main'!AK104</f>
        <v>2.9762232813312962E-2</v>
      </c>
      <c r="R19" s="135">
        <f>'RA-Main'!AL104</f>
        <v>0.97023776718668686</v>
      </c>
      <c r="S19" s="135">
        <f>'RA-Main'!AM104</f>
        <v>3.71366565682658E-2</v>
      </c>
      <c r="T19" s="136">
        <f>'RA-Main'!AN104</f>
        <v>0.96286334343173419</v>
      </c>
      <c r="U19" s="132">
        <f>'RA-HE10'!AI104</f>
        <v>0.24890347588264916</v>
      </c>
      <c r="V19" s="47">
        <f>'RA-HE10'!AJ104</f>
        <v>0.75109652411735095</v>
      </c>
      <c r="W19" s="47">
        <f>'RA-HE10'!AK104</f>
        <v>2.9911940368497984E-2</v>
      </c>
      <c r="X19" s="47">
        <f>'RA-HE10'!AL104</f>
        <v>0.97008805963150202</v>
      </c>
      <c r="Y19" s="47">
        <f>'RA-HE10'!AM104</f>
        <v>3.7491788159421502E-2</v>
      </c>
      <c r="Z19" s="133">
        <f>'RA-HE10'!AN104</f>
        <v>0.96250821184057844</v>
      </c>
      <c r="AB19" s="169"/>
      <c r="AC19" s="170">
        <v>37</v>
      </c>
      <c r="AD19" s="166">
        <f>'AI-Main'!AI98</f>
        <v>0.11202582514255184</v>
      </c>
      <c r="AE19" s="167">
        <f>'AI-Main'!AJ98</f>
        <v>0.88797417485744812</v>
      </c>
      <c r="AF19" s="167">
        <f>'AI-Main'!AK98</f>
        <v>1.816110387754454E-4</v>
      </c>
      <c r="AG19" s="167">
        <f>'AI-Main'!AL98</f>
        <v>0.99981838896122455</v>
      </c>
      <c r="AH19" s="167">
        <f>'AI-Main'!AM98</f>
        <v>8.1377623932166787E-5</v>
      </c>
      <c r="AI19" s="167">
        <f>'AI-Main'!AN98</f>
        <v>0.99991862237606788</v>
      </c>
      <c r="AJ19" s="166">
        <f>'AI-HE10'!AI98</f>
        <v>0.11404098450770034</v>
      </c>
      <c r="AK19" s="167">
        <f>'AI-HE10'!AJ98</f>
        <v>0.88595901549229961</v>
      </c>
      <c r="AL19" s="167">
        <f>'AI-HE10'!AK98</f>
        <v>9.1257890831756164E-5</v>
      </c>
      <c r="AM19" s="167">
        <f>'AI-HE10'!AL98</f>
        <v>0.99990874210916825</v>
      </c>
      <c r="AN19" s="167">
        <f>'AI-HE10'!AM98</f>
        <v>3.6701543051901936E-5</v>
      </c>
      <c r="AO19" s="168">
        <f>'AI-HE10'!AN98</f>
        <v>0.99996329845694809</v>
      </c>
    </row>
    <row r="20" spans="2:41" ht="12.75" thickBot="1">
      <c r="B20" s="24" t="s">
        <v>20</v>
      </c>
      <c r="C20" s="44" t="e">
        <f ca="1">'RA-Main'!T102</f>
        <v>#NAME?</v>
      </c>
      <c r="D20" s="45" t="e">
        <f ca="1">'RA-Main'!U102</f>
        <v>#NAME?</v>
      </c>
      <c r="E20" s="46" t="e">
        <f ca="1">'RA-Main'!V102</f>
        <v>#NAME?</v>
      </c>
      <c r="F20" s="44" t="e">
        <f ca="1">'RA-HE10'!T102</f>
        <v>#NAME?</v>
      </c>
      <c r="G20" s="45" t="e">
        <f ca="1">'RA-HE10'!U102</f>
        <v>#NAME?</v>
      </c>
      <c r="H20" s="46" t="e">
        <f ca="1">'RA-HE10'!V102</f>
        <v>#NAME?</v>
      </c>
      <c r="N20" s="125" t="s">
        <v>44</v>
      </c>
      <c r="O20" s="126">
        <f>'RA-Main'!AI105</f>
        <v>6.4057067164928427E-2</v>
      </c>
      <c r="P20" s="127">
        <f>'RA-Main'!AJ105</f>
        <v>0.93594293283507191</v>
      </c>
      <c r="Q20" s="127">
        <f>'RA-Main'!AK105</f>
        <v>6.2571214992229104E-3</v>
      </c>
      <c r="R20" s="127">
        <f>'RA-Main'!AL105</f>
        <v>0.99374287850077758</v>
      </c>
      <c r="S20" s="127">
        <f>'RA-Main'!AM105</f>
        <v>7.6020264980238179E-3</v>
      </c>
      <c r="T20" s="128">
        <f>'RA-Main'!AN105</f>
        <v>0.99239797350197612</v>
      </c>
      <c r="U20" s="126">
        <f>'RA-HE10'!AI105</f>
        <v>6.4177560194029926E-2</v>
      </c>
      <c r="V20" s="127">
        <f>'RA-HE10'!AJ105</f>
        <v>0.93582243980597013</v>
      </c>
      <c r="W20" s="127">
        <f>'RA-HE10'!AK105</f>
        <v>6.2633846691789808E-3</v>
      </c>
      <c r="X20" s="127">
        <f>'RA-HE10'!AL105</f>
        <v>0.99373661533082058</v>
      </c>
      <c r="Y20" s="127">
        <f>'RA-HE10'!AM105</f>
        <v>7.6778909166494835E-3</v>
      </c>
      <c r="Z20" s="128">
        <f>'RA-HE10'!AN105</f>
        <v>0.99232210908335061</v>
      </c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</row>
    <row r="21" spans="2:41" ht="12.75" thickBot="1">
      <c r="B21" s="24" t="s">
        <v>27</v>
      </c>
      <c r="C21" s="115"/>
      <c r="D21" s="9"/>
      <c r="E21" s="114"/>
      <c r="F21" s="115"/>
      <c r="G21" s="9"/>
      <c r="H21" s="114"/>
      <c r="AB21" s="149"/>
      <c r="AC21" s="149"/>
      <c r="AD21" s="150" t="s">
        <v>77</v>
      </c>
      <c r="AE21" s="151"/>
      <c r="AF21" s="151"/>
      <c r="AG21" s="151"/>
      <c r="AH21" s="151"/>
      <c r="AI21" s="152"/>
      <c r="AJ21" s="150" t="s">
        <v>81</v>
      </c>
      <c r="AK21" s="151"/>
      <c r="AL21" s="151"/>
      <c r="AM21" s="151"/>
      <c r="AN21" s="151"/>
      <c r="AO21" s="152"/>
    </row>
    <row r="22" spans="2:41" ht="12.75" thickBot="1">
      <c r="B22" s="62" t="s">
        <v>44</v>
      </c>
      <c r="C22" s="22" t="e">
        <f ca="1">'RA-Main'!T112</f>
        <v>#NAME?</v>
      </c>
      <c r="D22" s="22" t="e">
        <f ca="1">'RA-Main'!U112</f>
        <v>#NAME?</v>
      </c>
      <c r="E22" s="23" t="e">
        <f ca="1">'RA-Main'!V112</f>
        <v>#NAME?</v>
      </c>
      <c r="F22" s="22" t="e">
        <f ca="1">'RA-HE10'!T112</f>
        <v>#NAME?</v>
      </c>
      <c r="G22" s="22" t="e">
        <f ca="1">'RA-HE10'!U112</f>
        <v>#NAME?</v>
      </c>
      <c r="H22" s="23" t="e">
        <f ca="1">'RA-HE10'!V112</f>
        <v>#NAME?</v>
      </c>
      <c r="N22" s="32"/>
      <c r="O22" s="143" t="s">
        <v>78</v>
      </c>
      <c r="P22" s="144"/>
      <c r="Q22" s="144"/>
      <c r="R22" s="144"/>
      <c r="S22" s="144"/>
      <c r="T22" s="145"/>
      <c r="U22" s="143" t="s">
        <v>82</v>
      </c>
      <c r="V22" s="144"/>
      <c r="W22" s="144"/>
      <c r="X22" s="144"/>
      <c r="Y22" s="144"/>
      <c r="Z22" s="145"/>
      <c r="AB22" s="149"/>
      <c r="AC22" s="149" t="s">
        <v>106</v>
      </c>
      <c r="AD22" s="153" t="s">
        <v>100</v>
      </c>
      <c r="AE22" s="154" t="s">
        <v>101</v>
      </c>
      <c r="AF22" s="154" t="s">
        <v>102</v>
      </c>
      <c r="AG22" s="154" t="s">
        <v>103</v>
      </c>
      <c r="AH22" s="154" t="s">
        <v>104</v>
      </c>
      <c r="AI22" s="155" t="s">
        <v>105</v>
      </c>
      <c r="AJ22" s="153" t="s">
        <v>100</v>
      </c>
      <c r="AK22" s="154" t="s">
        <v>101</v>
      </c>
      <c r="AL22" s="154" t="s">
        <v>102</v>
      </c>
      <c r="AM22" s="154" t="s">
        <v>103</v>
      </c>
      <c r="AN22" s="154" t="s">
        <v>104</v>
      </c>
      <c r="AO22" s="155" t="s">
        <v>105</v>
      </c>
    </row>
    <row r="23" spans="2:41" ht="12.75" thickBot="1">
      <c r="B23" s="34"/>
      <c r="C23" s="60" t="e">
        <f ca="1">'RA-Main'!W112</f>
        <v>#NAME?</v>
      </c>
      <c r="D23" s="60" t="e">
        <f ca="1">'RA-Main'!X112</f>
        <v>#NAME?</v>
      </c>
      <c r="E23" s="61" t="e">
        <f ca="1">'RA-Main'!Y112</f>
        <v>#NAME?</v>
      </c>
      <c r="F23" s="60" t="e">
        <f ca="1">'RA-HE10'!W112</f>
        <v>#NAME?</v>
      </c>
      <c r="G23" s="60" t="e">
        <f ca="1">'RA-HE10'!X112</f>
        <v>#NAME?</v>
      </c>
      <c r="H23" s="61" t="e">
        <f ca="1">'RA-HE10'!Y112</f>
        <v>#NAME?</v>
      </c>
      <c r="N23" s="32"/>
      <c r="O23" s="57" t="s">
        <v>100</v>
      </c>
      <c r="P23" s="58" t="s">
        <v>101</v>
      </c>
      <c r="Q23" s="58" t="s">
        <v>102</v>
      </c>
      <c r="R23" s="58" t="s">
        <v>103</v>
      </c>
      <c r="S23" s="58" t="s">
        <v>104</v>
      </c>
      <c r="T23" s="59" t="s">
        <v>105</v>
      </c>
      <c r="U23" s="57" t="s">
        <v>100</v>
      </c>
      <c r="V23" s="58" t="s">
        <v>101</v>
      </c>
      <c r="W23" s="58" t="s">
        <v>102</v>
      </c>
      <c r="X23" s="58" t="s">
        <v>103</v>
      </c>
      <c r="Y23" s="58" t="s">
        <v>104</v>
      </c>
      <c r="Z23" s="59" t="s">
        <v>105</v>
      </c>
      <c r="AB23" s="156" t="s">
        <v>62</v>
      </c>
      <c r="AC23" s="157">
        <v>22</v>
      </c>
      <c r="AD23" s="158">
        <f>'RA-Main'!AI83</f>
        <v>3.6023813380852095E-2</v>
      </c>
      <c r="AE23" s="159">
        <f>'RA-Main'!AJ83</f>
        <v>0.96397618661914786</v>
      </c>
      <c r="AF23" s="159">
        <f>'RA-Main'!AK83</f>
        <v>8.7451355784632992E-3</v>
      </c>
      <c r="AG23" s="159">
        <f>'RA-Main'!AL83</f>
        <v>0.99125486442153665</v>
      </c>
      <c r="AH23" s="159">
        <f>'RA-Main'!AM83</f>
        <v>9.3752856118949242E-3</v>
      </c>
      <c r="AI23" s="159">
        <f>'RA-Main'!AN83</f>
        <v>0.99062471438810507</v>
      </c>
      <c r="AJ23" s="158">
        <f>'RA-HE10'!AI83</f>
        <v>3.6733535200605599E-2</v>
      </c>
      <c r="AK23" s="159">
        <f>'RA-HE10'!AJ83</f>
        <v>0.96326646479939437</v>
      </c>
      <c r="AL23" s="159">
        <f>'RA-HE10'!AK83</f>
        <v>8.7690060486045069E-3</v>
      </c>
      <c r="AM23" s="159">
        <f>'RA-HE10'!AL83</f>
        <v>0.99123099395139547</v>
      </c>
      <c r="AN23" s="159">
        <f>'RA-HE10'!AM83</f>
        <v>9.4503318399717668E-3</v>
      </c>
      <c r="AO23" s="160">
        <f>'RA-HE10'!AN83</f>
        <v>0.99054966816002821</v>
      </c>
    </row>
    <row r="24" spans="2:41" ht="12.75" thickBot="1">
      <c r="B24" s="34" t="s">
        <v>66</v>
      </c>
      <c r="C24" s="48" t="e">
        <f ca="1">'RA-Main'!T104</f>
        <v>#NAME?</v>
      </c>
      <c r="D24" s="49" t="e">
        <f ca="1">'RA-Main'!U104</f>
        <v>#NAME?</v>
      </c>
      <c r="E24" s="50" t="e">
        <f ca="1">'RA-Main'!V104</f>
        <v>#NAME?</v>
      </c>
      <c r="F24" s="48" t="e">
        <f ca="1">'RA-HE10'!T104</f>
        <v>#NAME?</v>
      </c>
      <c r="G24" s="49" t="e">
        <f ca="1">'RA-HE10'!U104</f>
        <v>#NAME?</v>
      </c>
      <c r="H24" s="50" t="e">
        <f ca="1">'RA-HE10'!V104</f>
        <v>#NAME?</v>
      </c>
      <c r="N24" s="13" t="s">
        <v>2</v>
      </c>
      <c r="O24" s="129"/>
      <c r="P24" s="130"/>
      <c r="Q24" s="130"/>
      <c r="R24" s="130"/>
      <c r="S24" s="130"/>
      <c r="T24" s="131"/>
      <c r="U24" s="10"/>
      <c r="V24" s="11"/>
      <c r="W24" s="11"/>
      <c r="X24" s="11"/>
      <c r="Y24" s="11"/>
      <c r="Z24" s="12"/>
      <c r="AB24" s="161"/>
      <c r="AC24" s="162">
        <v>27</v>
      </c>
      <c r="AD24" s="163">
        <f>'RA-Main'!AI84</f>
        <v>3.3159128978224456E-2</v>
      </c>
      <c r="AE24" s="164">
        <f>'RA-Main'!AJ84</f>
        <v>0.96684087102177552</v>
      </c>
      <c r="AF24" s="164">
        <f>'RA-Main'!AK84</f>
        <v>7.7793998377939984E-3</v>
      </c>
      <c r="AG24" s="164">
        <f>'RA-Main'!AL84</f>
        <v>0.99222060016220603</v>
      </c>
      <c r="AH24" s="164">
        <f>'RA-Main'!AM84</f>
        <v>8.0519059205190584E-3</v>
      </c>
      <c r="AI24" s="164">
        <f>'RA-Main'!AN84</f>
        <v>0.99194809407948092</v>
      </c>
      <c r="AJ24" s="163">
        <f>'RA-HE10'!AI84</f>
        <v>3.3922200878155874E-2</v>
      </c>
      <c r="AK24" s="164">
        <f>'RA-HE10'!AJ84</f>
        <v>0.96607779912184411</v>
      </c>
      <c r="AL24" s="164">
        <f>'RA-HE10'!AK84</f>
        <v>7.7913079854370522E-3</v>
      </c>
      <c r="AM24" s="164">
        <f>'RA-HE10'!AL84</f>
        <v>0.99220869201456297</v>
      </c>
      <c r="AN24" s="164">
        <f>'RA-HE10'!AM84</f>
        <v>8.0004706159185826E-3</v>
      </c>
      <c r="AO24" s="165">
        <f>'RA-HE10'!AN84</f>
        <v>0.99199952938408142</v>
      </c>
    </row>
    <row r="25" spans="2:41">
      <c r="B25" s="13" t="s">
        <v>45</v>
      </c>
      <c r="C25" s="137" t="e">
        <f>'RA-Main'!R114</f>
        <v>#NUM!</v>
      </c>
      <c r="D25" s="138"/>
      <c r="E25" s="139"/>
      <c r="F25" s="137" t="e">
        <f>'RA-HE10'!R114</f>
        <v>#NUM!</v>
      </c>
      <c r="G25" s="138"/>
      <c r="H25" s="139"/>
      <c r="N25" s="24" t="s">
        <v>7</v>
      </c>
      <c r="O25" s="132">
        <f>'LB-Main'!AI100</f>
        <v>6.7533788622402696E-3</v>
      </c>
      <c r="P25" s="47">
        <f>'LB-Main'!AJ100</f>
        <v>0.99324662113775974</v>
      </c>
      <c r="Q25" s="47">
        <f>'LB-Main'!AK100</f>
        <v>7.4432792335858282E-5</v>
      </c>
      <c r="R25" s="47">
        <f>'LB-Main'!AL100</f>
        <v>0.99992556720766412</v>
      </c>
      <c r="S25" s="47">
        <f>'LB-Main'!AM100</f>
        <v>7.7338485123578906E-5</v>
      </c>
      <c r="T25" s="133">
        <f>'LB-Main'!AN100</f>
        <v>0.99992266151487641</v>
      </c>
      <c r="U25" s="132">
        <f>'LB-HE10'!AI100</f>
        <v>6.2952886619958527E-3</v>
      </c>
      <c r="V25" s="47">
        <f>'LB-HE10'!AJ100</f>
        <v>0.99370471133800409</v>
      </c>
      <c r="W25" s="47">
        <f>'LB-HE10'!AK100</f>
        <v>6.9645851034877364E-5</v>
      </c>
      <c r="X25" s="47">
        <f>'LB-HE10'!AL100</f>
        <v>0.99993035414896503</v>
      </c>
      <c r="Y25" s="47">
        <f>'LB-HE10'!AM100</f>
        <v>6.9564107514290304E-5</v>
      </c>
      <c r="Z25" s="133">
        <f>'LB-HE10'!AN100</f>
        <v>0.99993043589248587</v>
      </c>
      <c r="AB25" s="161"/>
      <c r="AC25" s="162">
        <v>32</v>
      </c>
      <c r="AD25" s="163">
        <f>'RA-Main'!AI85</f>
        <v>3.5634878114117328E-2</v>
      </c>
      <c r="AE25" s="164">
        <f>'RA-Main'!AJ85</f>
        <v>0.96436512188588264</v>
      </c>
      <c r="AF25" s="164">
        <f>'RA-Main'!AK85</f>
        <v>8.1444517143387275E-3</v>
      </c>
      <c r="AG25" s="164">
        <f>'RA-Main'!AL85</f>
        <v>0.99185554828566125</v>
      </c>
      <c r="AH25" s="164">
        <f>'RA-Main'!AM85</f>
        <v>7.8319547660667382E-3</v>
      </c>
      <c r="AI25" s="164">
        <f>'RA-Main'!AN85</f>
        <v>0.99216804523393332</v>
      </c>
      <c r="AJ25" s="163">
        <f>'RA-HE10'!AI85</f>
        <v>3.5017861459536406E-2</v>
      </c>
      <c r="AK25" s="164">
        <f>'RA-HE10'!AJ85</f>
        <v>0.96498213854046355</v>
      </c>
      <c r="AL25" s="164">
        <f>'RA-HE10'!AK85</f>
        <v>7.7439339184305631E-3</v>
      </c>
      <c r="AM25" s="164">
        <f>'RA-HE10'!AL85</f>
        <v>0.99225606608156947</v>
      </c>
      <c r="AN25" s="164">
        <f>'RA-HE10'!AM85</f>
        <v>7.5393771734154156E-3</v>
      </c>
      <c r="AO25" s="165">
        <f>'RA-HE10'!AN85</f>
        <v>0.99246062282658454</v>
      </c>
    </row>
    <row r="26" spans="2:41" ht="12.75" thickBot="1">
      <c r="B26" s="34" t="s">
        <v>46</v>
      </c>
      <c r="C26" s="140" t="e">
        <f>'RA-Main'!Q114</f>
        <v>#NUM!</v>
      </c>
      <c r="D26" s="141"/>
      <c r="E26" s="142"/>
      <c r="F26" s="140" t="e">
        <f>'RA-HE10'!Q114</f>
        <v>#NUM!</v>
      </c>
      <c r="G26" s="141"/>
      <c r="H26" s="142"/>
      <c r="N26" s="24" t="s">
        <v>14</v>
      </c>
      <c r="O26" s="132">
        <f>'LB-Main'!AI101</f>
        <v>1.3039044276618519E-2</v>
      </c>
      <c r="P26" s="47">
        <f>'LB-Main'!AJ101</f>
        <v>0.98696095572338161</v>
      </c>
      <c r="Q26" s="47">
        <f>'LB-Main'!AK101</f>
        <v>3.098375172904701E-4</v>
      </c>
      <c r="R26" s="47">
        <f>'LB-Main'!AL101</f>
        <v>0.99969016248270948</v>
      </c>
      <c r="S26" s="47">
        <f>'LB-Main'!AM101</f>
        <v>2.759044005778685E-4</v>
      </c>
      <c r="T26" s="133">
        <f>'LB-Main'!AN101</f>
        <v>0.99972409559942221</v>
      </c>
      <c r="U26" s="132">
        <f>'LB-HE10'!AI101</f>
        <v>1.2897154513676175E-2</v>
      </c>
      <c r="V26" s="47">
        <f>'LB-HE10'!AJ101</f>
        <v>0.98710284548632388</v>
      </c>
      <c r="W26" s="47">
        <f>'LB-HE10'!AK101</f>
        <v>2.8334772641652837E-4</v>
      </c>
      <c r="X26" s="47">
        <f>'LB-HE10'!AL101</f>
        <v>0.99971665227358353</v>
      </c>
      <c r="Y26" s="47">
        <f>'LB-HE10'!AM101</f>
        <v>2.4524770792820101E-4</v>
      </c>
      <c r="Z26" s="133">
        <f>'LB-HE10'!AN101</f>
        <v>0.99975475229207178</v>
      </c>
      <c r="AB26" s="161"/>
      <c r="AC26" s="162">
        <v>37</v>
      </c>
      <c r="AD26" s="166">
        <f>'RA-Main'!AI86</f>
        <v>3.0627166377816289E-2</v>
      </c>
      <c r="AE26" s="167">
        <f>'RA-Main'!AJ86</f>
        <v>0.96937283362218374</v>
      </c>
      <c r="AF26" s="167">
        <f>'RA-Main'!AK86</f>
        <v>5.7674217774145295E-3</v>
      </c>
      <c r="AG26" s="167">
        <f>'RA-Main'!AL86</f>
        <v>0.99423257822258548</v>
      </c>
      <c r="AH26" s="167">
        <f>'RA-Main'!AM86</f>
        <v>5.2122688790537724E-3</v>
      </c>
      <c r="AI26" s="167">
        <f>'RA-Main'!AN86</f>
        <v>0.99478773112094621</v>
      </c>
      <c r="AJ26" s="166">
        <f>'RA-HE10'!AI86</f>
        <v>3.2217403090268368E-2</v>
      </c>
      <c r="AK26" s="167">
        <f>'RA-HE10'!AJ86</f>
        <v>0.96778259690973167</v>
      </c>
      <c r="AL26" s="167">
        <f>'RA-HE10'!AK86</f>
        <v>5.9605328685258963E-3</v>
      </c>
      <c r="AM26" s="167">
        <f>'RA-HE10'!AL86</f>
        <v>0.99403946713147406</v>
      </c>
      <c r="AN26" s="167">
        <f>'RA-HE10'!AM86</f>
        <v>5.6959661354581675E-3</v>
      </c>
      <c r="AO26" s="168">
        <f>'RA-HE10'!AN86</f>
        <v>0.9943040338645418</v>
      </c>
    </row>
    <row r="27" spans="2:41" ht="12.75" thickBot="1">
      <c r="N27" s="24" t="s">
        <v>20</v>
      </c>
      <c r="O27" s="132">
        <f>'LB-Main'!AI102</f>
        <v>3.2442844115311786E-2</v>
      </c>
      <c r="P27" s="47">
        <f>'LB-Main'!AJ102</f>
        <v>0.96755715588468816</v>
      </c>
      <c r="Q27" s="47">
        <f>'LB-Main'!AK102</f>
        <v>1.0400362780413834E-3</v>
      </c>
      <c r="R27" s="47">
        <f>'LB-Main'!AL102</f>
        <v>0.99895996372195872</v>
      </c>
      <c r="S27" s="47">
        <f>'LB-Main'!AM102</f>
        <v>7.1912889395669304E-4</v>
      </c>
      <c r="T27" s="133">
        <f>'LB-Main'!AN102</f>
        <v>0.99928087110604324</v>
      </c>
      <c r="U27" s="132">
        <f>'LB-HE10'!AI102</f>
        <v>3.2465807650276519E-2</v>
      </c>
      <c r="V27" s="47">
        <f>'LB-HE10'!AJ102</f>
        <v>0.96753419234972349</v>
      </c>
      <c r="W27" s="47">
        <f>'LB-HE10'!AK102</f>
        <v>1.0948100326236122E-3</v>
      </c>
      <c r="X27" s="47">
        <f>'LB-HE10'!AL102</f>
        <v>0.99890518996737632</v>
      </c>
      <c r="Y27" s="47">
        <f>'LB-HE10'!AM102</f>
        <v>6.6907591541298856E-4</v>
      </c>
      <c r="Z27" s="133">
        <f>'LB-HE10'!AN102</f>
        <v>0.99933092408458712</v>
      </c>
      <c r="AB27" s="161" t="s">
        <v>63</v>
      </c>
      <c r="AC27" s="162">
        <v>22</v>
      </c>
      <c r="AD27" s="158">
        <f>'RA-Main'!AI87</f>
        <v>0.28212072378564962</v>
      </c>
      <c r="AE27" s="159">
        <f>'RA-Main'!AJ87</f>
        <v>0.71787927621435033</v>
      </c>
      <c r="AF27" s="159">
        <f>'RA-Main'!AK87</f>
        <v>3.7625290412837291E-2</v>
      </c>
      <c r="AG27" s="159">
        <f>'RA-Main'!AL87</f>
        <v>0.96237470958716276</v>
      </c>
      <c r="AH27" s="159">
        <f>'RA-Main'!AM87</f>
        <v>5.4432456288877849E-2</v>
      </c>
      <c r="AI27" s="159">
        <f>'RA-Main'!AN87</f>
        <v>0.94556754371112217</v>
      </c>
      <c r="AJ27" s="158">
        <f>'RA-HE10'!AI87</f>
        <v>0.28422420907144053</v>
      </c>
      <c r="AK27" s="159">
        <f>'RA-HE10'!AJ87</f>
        <v>0.71577579092855947</v>
      </c>
      <c r="AL27" s="159">
        <f>'RA-HE10'!AK87</f>
        <v>3.9008830054082268E-2</v>
      </c>
      <c r="AM27" s="159">
        <f>'RA-HE10'!AL87</f>
        <v>0.96099116994591771</v>
      </c>
      <c r="AN27" s="159">
        <f>'RA-HE10'!AM87</f>
        <v>5.5975873218402472E-2</v>
      </c>
      <c r="AO27" s="160">
        <f>'RA-HE10'!AN87</f>
        <v>0.94402412678159753</v>
      </c>
    </row>
    <row r="28" spans="2:41">
      <c r="C28" s="143" t="s">
        <v>78</v>
      </c>
      <c r="D28" s="144"/>
      <c r="E28" s="145"/>
      <c r="F28" s="143" t="s">
        <v>82</v>
      </c>
      <c r="G28" s="144"/>
      <c r="H28" s="145"/>
      <c r="N28" s="24" t="s">
        <v>27</v>
      </c>
      <c r="O28" s="132">
        <f>'LB-Main'!AI103</f>
        <v>2.3028733614937147E-3</v>
      </c>
      <c r="P28" s="47">
        <f>'LB-Main'!AJ103</f>
        <v>0.99769712663850629</v>
      </c>
      <c r="Q28" s="47">
        <f>'LB-Main'!AK103</f>
        <v>1.2406634506486217E-4</v>
      </c>
      <c r="R28" s="47">
        <f>'LB-Main'!AL103</f>
        <v>0.99987593365493499</v>
      </c>
      <c r="S28" s="47">
        <f>'LB-Main'!AM103</f>
        <v>1.1199958279185665E-4</v>
      </c>
      <c r="T28" s="133">
        <f>'LB-Main'!AN103</f>
        <v>0.99988800041720804</v>
      </c>
      <c r="U28" s="132">
        <f>'LB-HE10'!AI103</f>
        <v>2.6245388929838648E-3</v>
      </c>
      <c r="V28" s="47">
        <f>'LB-HE10'!AJ103</f>
        <v>0.99737546110701603</v>
      </c>
      <c r="W28" s="47">
        <f>'LB-HE10'!AK103</f>
        <v>1.5910614102986037E-4</v>
      </c>
      <c r="X28" s="47">
        <f>'LB-HE10'!AL103</f>
        <v>0.99984089385897024</v>
      </c>
      <c r="Y28" s="47">
        <f>'LB-HE10'!AM103</f>
        <v>1.1049708961295013E-4</v>
      </c>
      <c r="Z28" s="133">
        <f>'LB-HE10'!AN103</f>
        <v>0.99988950291038703</v>
      </c>
      <c r="AB28" s="161"/>
      <c r="AC28" s="162">
        <v>27</v>
      </c>
      <c r="AD28" s="163">
        <f>'RA-Main'!AI88</f>
        <v>0.30994380987472364</v>
      </c>
      <c r="AE28" s="164">
        <f>'RA-Main'!AJ88</f>
        <v>0.6900561901252763</v>
      </c>
      <c r="AF28" s="164">
        <f>'RA-Main'!AK88</f>
        <v>2.6101884216840059E-2</v>
      </c>
      <c r="AG28" s="164">
        <f>'RA-Main'!AL88</f>
        <v>0.97389811578315999</v>
      </c>
      <c r="AH28" s="164">
        <f>'RA-Main'!AM88</f>
        <v>4.2309044654491305E-2</v>
      </c>
      <c r="AI28" s="164">
        <f>'RA-Main'!AN88</f>
        <v>0.95769095534550874</v>
      </c>
      <c r="AJ28" s="163">
        <f>'RA-HE10'!AI88</f>
        <v>0.31218371858367544</v>
      </c>
      <c r="AK28" s="164">
        <f>'RA-HE10'!AJ88</f>
        <v>0.68781628141632456</v>
      </c>
      <c r="AL28" s="164">
        <f>'RA-HE10'!AK88</f>
        <v>2.5738272179320485E-2</v>
      </c>
      <c r="AM28" s="164">
        <f>'RA-HE10'!AL88</f>
        <v>0.97426172782067955</v>
      </c>
      <c r="AN28" s="164">
        <f>'RA-HE10'!AM88</f>
        <v>4.2877734899119765E-2</v>
      </c>
      <c r="AO28" s="165">
        <f>'RA-HE10'!AN88</f>
        <v>0.95712226510088028</v>
      </c>
    </row>
    <row r="29" spans="2:41" ht="12.75" thickBot="1">
      <c r="C29" s="115" t="s">
        <v>41</v>
      </c>
      <c r="D29" s="9" t="s">
        <v>42</v>
      </c>
      <c r="E29" s="114" t="s">
        <v>43</v>
      </c>
      <c r="F29" s="115" t="s">
        <v>41</v>
      </c>
      <c r="G29" s="9" t="s">
        <v>42</v>
      </c>
      <c r="H29" s="114" t="s">
        <v>43</v>
      </c>
      <c r="N29" s="34" t="s">
        <v>66</v>
      </c>
      <c r="O29" s="134">
        <f>'LB-Main'!AI104</f>
        <v>0.21890616479815794</v>
      </c>
      <c r="P29" s="135">
        <f>'LB-Main'!AJ104</f>
        <v>0.78109383520184206</v>
      </c>
      <c r="Q29" s="135">
        <f>'LB-Main'!AK104</f>
        <v>1.3852751077953782E-2</v>
      </c>
      <c r="R29" s="135">
        <f>'LB-Main'!AL104</f>
        <v>0.98614724892204642</v>
      </c>
      <c r="S29" s="135">
        <f>'LB-Main'!AM104</f>
        <v>1.94370199032343E-2</v>
      </c>
      <c r="T29" s="136">
        <f>'LB-Main'!AN104</f>
        <v>0.98056298009676579</v>
      </c>
      <c r="U29" s="134">
        <f>'LB-HE10'!AI104</f>
        <v>0.22013285612978775</v>
      </c>
      <c r="V29" s="135">
        <f>'LB-HE10'!AJ104</f>
        <v>0.77986714387021228</v>
      </c>
      <c r="W29" s="135">
        <f>'LB-HE10'!AK104</f>
        <v>1.3815852471284393E-2</v>
      </c>
      <c r="X29" s="135">
        <f>'LB-HE10'!AL104</f>
        <v>0.98618414752871564</v>
      </c>
      <c r="Y29" s="135">
        <f>'LB-HE10'!AM104</f>
        <v>1.888108420967468E-2</v>
      </c>
      <c r="Z29" s="136">
        <f>'LB-HE10'!AN104</f>
        <v>0.9811189157903254</v>
      </c>
      <c r="AB29" s="161"/>
      <c r="AC29" s="162">
        <v>32</v>
      </c>
      <c r="AD29" s="163">
        <f>'RA-Main'!AI89</f>
        <v>0.30939802421169837</v>
      </c>
      <c r="AE29" s="164">
        <f>'RA-Main'!AJ89</f>
        <v>0.69060197578830163</v>
      </c>
      <c r="AF29" s="164">
        <f>'RA-Main'!AK89</f>
        <v>7.6838572963627743E-3</v>
      </c>
      <c r="AG29" s="164">
        <f>'RA-Main'!AL89</f>
        <v>0.99231614270363722</v>
      </c>
      <c r="AH29" s="164">
        <f>'RA-Main'!AM89</f>
        <v>3.4631384955247535E-2</v>
      </c>
      <c r="AI29" s="164">
        <f>'RA-Main'!AN89</f>
        <v>0.96536861504475246</v>
      </c>
      <c r="AJ29" s="163">
        <f>'RA-HE10'!AI89</f>
        <v>0.30908066590370115</v>
      </c>
      <c r="AK29" s="164">
        <f>'RA-HE10'!AJ89</f>
        <v>0.6909193340962988</v>
      </c>
      <c r="AL29" s="164">
        <f>'RA-HE10'!AK89</f>
        <v>7.4013550264802712E-3</v>
      </c>
      <c r="AM29" s="164">
        <f>'RA-HE10'!AL89</f>
        <v>0.99259864497351968</v>
      </c>
      <c r="AN29" s="164">
        <f>'RA-HE10'!AM89</f>
        <v>3.3690777231738155E-2</v>
      </c>
      <c r="AO29" s="165">
        <f>'RA-HE10'!AN89</f>
        <v>0.96630922276826181</v>
      </c>
    </row>
    <row r="30" spans="2:41" ht="12.75" thickBot="1">
      <c r="B30" s="13" t="s">
        <v>2</v>
      </c>
      <c r="C30" s="10"/>
      <c r="D30" s="11"/>
      <c r="E30" s="12"/>
      <c r="F30" s="10"/>
      <c r="G30" s="11"/>
      <c r="H30" s="12"/>
      <c r="N30" s="125" t="s">
        <v>44</v>
      </c>
      <c r="O30" s="126">
        <f>'LB-Main'!AI105</f>
        <v>5.4911386357801774E-2</v>
      </c>
      <c r="P30" s="127">
        <f>'LB-Main'!AJ105</f>
        <v>0.94508861364219854</v>
      </c>
      <c r="Q30" s="127">
        <f>'LB-Main'!AK105</f>
        <v>3.0777431245008211E-3</v>
      </c>
      <c r="R30" s="127">
        <f>'LB-Main'!AL105</f>
        <v>0.99692225687549885</v>
      </c>
      <c r="S30" s="127">
        <f>'LB-Main'!AM105</f>
        <v>4.1225451982534449E-3</v>
      </c>
      <c r="T30" s="128">
        <f>'LB-Main'!AN105</f>
        <v>0.99587745480174661</v>
      </c>
      <c r="U30" s="126">
        <f>'LB-HE10'!AI105</f>
        <v>5.5066666658194617E-2</v>
      </c>
      <c r="V30" s="127">
        <f>'LB-HE10'!AJ105</f>
        <v>0.94493333334180551</v>
      </c>
      <c r="W30" s="127">
        <f>'LB-HE10'!AK105</f>
        <v>3.0800794299781051E-3</v>
      </c>
      <c r="X30" s="127">
        <f>'LB-HE10'!AL105</f>
        <v>0.99691992057002188</v>
      </c>
      <c r="Y30" s="127">
        <f>'LB-HE10'!AM105</f>
        <v>3.9930471569236889E-3</v>
      </c>
      <c r="Z30" s="128">
        <f>'LB-HE10'!AN105</f>
        <v>0.9960069528430765</v>
      </c>
      <c r="AB30" s="161"/>
      <c r="AC30" s="162">
        <v>37</v>
      </c>
      <c r="AD30" s="166">
        <f>'RA-Main'!AI90</f>
        <v>0.29480081278079151</v>
      </c>
      <c r="AE30" s="167">
        <f>'RA-Main'!AJ90</f>
        <v>0.70519918721920849</v>
      </c>
      <c r="AF30" s="167">
        <f>'RA-Main'!AK90</f>
        <v>3.0711079612567921E-3</v>
      </c>
      <c r="AG30" s="167">
        <f>'RA-Main'!AL90</f>
        <v>0.99692889203874324</v>
      </c>
      <c r="AH30" s="167">
        <f>'RA-Main'!AM90</f>
        <v>4.3476426715264416E-2</v>
      </c>
      <c r="AI30" s="167">
        <f>'RA-Main'!AN90</f>
        <v>0.95652357328473558</v>
      </c>
      <c r="AJ30" s="166">
        <f>'RA-HE10'!AI90</f>
        <v>0.29254556625025602</v>
      </c>
      <c r="AK30" s="167">
        <f>'RA-HE10'!AJ90</f>
        <v>0.70745443374974404</v>
      </c>
      <c r="AL30" s="167">
        <f>'RA-HE10'!AK90</f>
        <v>3.250876212729212E-3</v>
      </c>
      <c r="AM30" s="167">
        <f>'RA-HE10'!AL90</f>
        <v>0.99674912378727076</v>
      </c>
      <c r="AN30" s="167">
        <f>'RA-HE10'!AM90</f>
        <v>4.3404276934017369E-2</v>
      </c>
      <c r="AO30" s="168">
        <f>'RA-HE10'!AN90</f>
        <v>0.95659572306598262</v>
      </c>
    </row>
    <row r="31" spans="2:41">
      <c r="B31" s="24" t="s">
        <v>7</v>
      </c>
      <c r="C31" s="44" t="e">
        <f ca="1">'LB-Main'!T100</f>
        <v>#NAME?</v>
      </c>
      <c r="D31" s="45" t="e">
        <f ca="1">'LB-Main'!U100</f>
        <v>#NAME?</v>
      </c>
      <c r="E31" s="46" t="e">
        <f ca="1">'LB-Main'!V100</f>
        <v>#NAME?</v>
      </c>
      <c r="F31" s="44" t="e">
        <f ca="1">'LB-HE10'!T100</f>
        <v>#NAME?</v>
      </c>
      <c r="G31" s="45" t="e">
        <f ca="1">'LB-HE10'!U100</f>
        <v>#NAME?</v>
      </c>
      <c r="H31" s="46" t="e">
        <f ca="1">'LB-HE10'!V100</f>
        <v>#NAME?</v>
      </c>
      <c r="AB31" s="161" t="s">
        <v>64</v>
      </c>
      <c r="AC31" s="162">
        <v>22</v>
      </c>
      <c r="AD31" s="158">
        <f>'RA-Main'!AI91</f>
        <v>0.48656990599761685</v>
      </c>
      <c r="AE31" s="159">
        <f>'RA-Main'!AJ91</f>
        <v>0.51343009400238315</v>
      </c>
      <c r="AF31" s="159">
        <f>'RA-Main'!AK91</f>
        <v>0.24531586885445031</v>
      </c>
      <c r="AG31" s="159">
        <f>'RA-Main'!AL91</f>
        <v>0.75468413114554966</v>
      </c>
      <c r="AH31" s="159">
        <f>'RA-Main'!AM91</f>
        <v>0.23525422356287515</v>
      </c>
      <c r="AI31" s="159">
        <f>'RA-Main'!AN91</f>
        <v>0.76474577643712482</v>
      </c>
      <c r="AJ31" s="158">
        <f>'RA-HE10'!AI91</f>
        <v>0.4934511868940154</v>
      </c>
      <c r="AK31" s="159">
        <f>'RA-HE10'!AJ91</f>
        <v>0.50654881310598465</v>
      </c>
      <c r="AL31" s="159">
        <f>'RA-HE10'!AK91</f>
        <v>0.2508914607444479</v>
      </c>
      <c r="AM31" s="159">
        <f>'RA-HE10'!AL91</f>
        <v>0.7491085392555521</v>
      </c>
      <c r="AN31" s="159">
        <f>'RA-HE10'!AM91</f>
        <v>0.24207069127306849</v>
      </c>
      <c r="AO31" s="160">
        <f>'RA-HE10'!AN91</f>
        <v>0.75792930872693154</v>
      </c>
    </row>
    <row r="32" spans="2:41">
      <c r="B32" s="24" t="s">
        <v>14</v>
      </c>
      <c r="C32" s="44" t="e">
        <f ca="1">'LB-Main'!T101</f>
        <v>#NAME?</v>
      </c>
      <c r="D32" s="45" t="e">
        <f ca="1">'LB-Main'!U101</f>
        <v>#NAME?</v>
      </c>
      <c r="E32" s="46" t="e">
        <f ca="1">'LB-Main'!V101</f>
        <v>#NAME?</v>
      </c>
      <c r="F32" s="44" t="e">
        <f ca="1">'LB-HE10'!T101</f>
        <v>#NAME?</v>
      </c>
      <c r="G32" s="45" t="e">
        <f ca="1">'LB-HE10'!U101</f>
        <v>#NAME?</v>
      </c>
      <c r="H32" s="46" t="e">
        <f ca="1">'LB-HE10'!V101</f>
        <v>#NAME?</v>
      </c>
      <c r="AB32" s="161"/>
      <c r="AC32" s="162">
        <v>27</v>
      </c>
      <c r="AD32" s="163">
        <f>'RA-Main'!AI92</f>
        <v>0.50781410651860992</v>
      </c>
      <c r="AE32" s="164">
        <f>'RA-Main'!AJ92</f>
        <v>0.49218589348139008</v>
      </c>
      <c r="AF32" s="164">
        <f>'RA-Main'!AK92</f>
        <v>9.6441614686015323E-2</v>
      </c>
      <c r="AG32" s="164">
        <f>'RA-Main'!AL92</f>
        <v>0.90355838531398469</v>
      </c>
      <c r="AH32" s="164">
        <f>'RA-Main'!AM92</f>
        <v>0.10502784870129171</v>
      </c>
      <c r="AI32" s="164">
        <f>'RA-Main'!AN92</f>
        <v>0.89497215129870833</v>
      </c>
      <c r="AJ32" s="163">
        <f>'RA-HE10'!AI92</f>
        <v>0.51046243172929484</v>
      </c>
      <c r="AK32" s="164">
        <f>'RA-HE10'!AJ92</f>
        <v>0.48953756827070521</v>
      </c>
      <c r="AL32" s="164">
        <f>'RA-HE10'!AK92</f>
        <v>9.1493400051764304E-2</v>
      </c>
      <c r="AM32" s="164">
        <f>'RA-HE10'!AL92</f>
        <v>0.90850659994823568</v>
      </c>
      <c r="AN32" s="164">
        <f>'RA-HE10'!AM92</f>
        <v>0.10141489086360107</v>
      </c>
      <c r="AO32" s="165">
        <f>'RA-HE10'!AN92</f>
        <v>0.89858510913639889</v>
      </c>
    </row>
    <row r="33" spans="2:41">
      <c r="B33" s="24" t="s">
        <v>20</v>
      </c>
      <c r="C33" s="44" t="e">
        <f ca="1">'LB-Main'!T102</f>
        <v>#NAME?</v>
      </c>
      <c r="D33" s="45" t="e">
        <f ca="1">'LB-Main'!U102</f>
        <v>#NAME?</v>
      </c>
      <c r="E33" s="46" t="e">
        <f ca="1">'LB-Main'!V102</f>
        <v>#NAME?</v>
      </c>
      <c r="F33" s="44" t="e">
        <f ca="1">'LB-HE10'!T102</f>
        <v>#NAME?</v>
      </c>
      <c r="G33" s="45" t="e">
        <f ca="1">'LB-HE10'!U102</f>
        <v>#NAME?</v>
      </c>
      <c r="H33" s="46" t="e">
        <f ca="1">'LB-HE10'!V102</f>
        <v>#NAME?</v>
      </c>
      <c r="AB33" s="161"/>
      <c r="AC33" s="162">
        <v>32</v>
      </c>
      <c r="AD33" s="163">
        <f>'RA-Main'!AI93</f>
        <v>0.50776375369914784</v>
      </c>
      <c r="AE33" s="164">
        <f>'RA-Main'!AJ93</f>
        <v>0.49223624630085216</v>
      </c>
      <c r="AF33" s="164">
        <f>'RA-Main'!AK93</f>
        <v>1.2648817779355798E-2</v>
      </c>
      <c r="AG33" s="164">
        <f>'RA-Main'!AL93</f>
        <v>0.98735118222064422</v>
      </c>
      <c r="AH33" s="164">
        <f>'RA-Main'!AM93</f>
        <v>3.0157444494990401E-2</v>
      </c>
      <c r="AI33" s="164">
        <f>'RA-Main'!AN93</f>
        <v>0.96984255550500964</v>
      </c>
      <c r="AJ33" s="163">
        <f>'RA-HE10'!AI93</f>
        <v>0.50756143667296783</v>
      </c>
      <c r="AK33" s="164">
        <f>'RA-HE10'!AJ93</f>
        <v>0.49243856332703212</v>
      </c>
      <c r="AL33" s="164">
        <f>'RA-HE10'!AK93</f>
        <v>1.2823214899777035E-2</v>
      </c>
      <c r="AM33" s="164">
        <f>'RA-HE10'!AL93</f>
        <v>0.987176785100223</v>
      </c>
      <c r="AN33" s="164">
        <f>'RA-HE10'!AM93</f>
        <v>3.0216641338228933E-2</v>
      </c>
      <c r="AO33" s="165">
        <f>'RA-HE10'!AN93</f>
        <v>0.96978335866177112</v>
      </c>
    </row>
    <row r="34" spans="2:41" ht="12.75" thickBot="1">
      <c r="B34" s="24" t="s">
        <v>27</v>
      </c>
      <c r="C34" s="44" t="e">
        <f ca="1">'LB-Main'!T103</f>
        <v>#NAME?</v>
      </c>
      <c r="D34" s="45" t="e">
        <f ca="1">'LB-Main'!U103</f>
        <v>#NAME?</v>
      </c>
      <c r="E34" s="46" t="e">
        <f ca="1">'LB-Main'!V103</f>
        <v>#NAME?</v>
      </c>
      <c r="F34" s="44" t="e">
        <f ca="1">'LB-HE10'!T103</f>
        <v>#NAME?</v>
      </c>
      <c r="G34" s="45" t="e">
        <f ca="1">'LB-HE10'!U103</f>
        <v>#NAME?</v>
      </c>
      <c r="H34" s="46" t="e">
        <f ca="1">'LB-HE10'!V103</f>
        <v>#NAME?</v>
      </c>
      <c r="AB34" s="161"/>
      <c r="AC34" s="162">
        <v>37</v>
      </c>
      <c r="AD34" s="166">
        <f>'RA-Main'!AI94</f>
        <v>0.47211943771576798</v>
      </c>
      <c r="AE34" s="167">
        <f>'RA-Main'!AJ94</f>
        <v>0.52788056228423197</v>
      </c>
      <c r="AF34" s="167">
        <f>'RA-Main'!AK94</f>
        <v>3.2292663798770571E-3</v>
      </c>
      <c r="AG34" s="167">
        <f>'RA-Main'!AL94</f>
        <v>0.99677073362012292</v>
      </c>
      <c r="AH34" s="167">
        <f>'RA-Main'!AM94</f>
        <v>8.8574163562342139E-3</v>
      </c>
      <c r="AI34" s="167">
        <f>'RA-Main'!AN94</f>
        <v>0.99114258364376584</v>
      </c>
      <c r="AJ34" s="166">
        <f>'RA-HE10'!AI94</f>
        <v>0.47198234687249246</v>
      </c>
      <c r="AK34" s="167">
        <f>'RA-HE10'!AJ94</f>
        <v>0.52801765312750759</v>
      </c>
      <c r="AL34" s="167">
        <f>'RA-HE10'!AK94</f>
        <v>3.013898709819514E-3</v>
      </c>
      <c r="AM34" s="167">
        <f>'RA-HE10'!AL94</f>
        <v>0.9969861012901805</v>
      </c>
      <c r="AN34" s="167">
        <f>'RA-HE10'!AM94</f>
        <v>9.0416961294585412E-3</v>
      </c>
      <c r="AO34" s="168">
        <f>'RA-HE10'!AN94</f>
        <v>0.99095830387054151</v>
      </c>
    </row>
    <row r="35" spans="2:41">
      <c r="B35" s="62" t="s">
        <v>44</v>
      </c>
      <c r="C35" s="22" t="e">
        <f ca="1">'LB-Main'!T112</f>
        <v>#NAME?</v>
      </c>
      <c r="D35" s="22" t="e">
        <f ca="1">'LB-Main'!U112</f>
        <v>#NAME?</v>
      </c>
      <c r="E35" s="23" t="e">
        <f ca="1">'LB-Main'!V112</f>
        <v>#NAME?</v>
      </c>
      <c r="F35" s="22" t="e">
        <f ca="1">'LB-HE10'!T112</f>
        <v>#NAME?</v>
      </c>
      <c r="G35" s="22" t="e">
        <f ca="1">'LB-HE10'!U112</f>
        <v>#NAME?</v>
      </c>
      <c r="H35" s="23" t="e">
        <f ca="1">'LB-HE10'!V112</f>
        <v>#NAME?</v>
      </c>
      <c r="AB35" s="161" t="s">
        <v>65</v>
      </c>
      <c r="AC35" s="162">
        <v>22</v>
      </c>
      <c r="AD35" s="163">
        <f>'RA-Main'!AI95</f>
        <v>0.18057741741877767</v>
      </c>
      <c r="AE35" s="164">
        <f>'RA-Main'!AJ95</f>
        <v>0.81942258258122236</v>
      </c>
      <c r="AF35" s="164">
        <f>'RA-Main'!AK95</f>
        <v>7.8756894024991884E-3</v>
      </c>
      <c r="AG35" s="164">
        <f>'RA-Main'!AL95</f>
        <v>0.99212431059750084</v>
      </c>
      <c r="AH35" s="164">
        <f>'RA-Main'!AM95</f>
        <v>5.9850764635469688E-3</v>
      </c>
      <c r="AI35" s="164">
        <f>'RA-Main'!AN95</f>
        <v>0.99401492353645304</v>
      </c>
      <c r="AJ35" s="163">
        <f>'RA-HE10'!AI95</f>
        <v>0.18483887367557511</v>
      </c>
      <c r="AK35" s="164">
        <f>'RA-HE10'!AJ95</f>
        <v>0.81516112632442483</v>
      </c>
      <c r="AL35" s="164">
        <f>'RA-HE10'!AK95</f>
        <v>8.7395656952737426E-3</v>
      </c>
      <c r="AM35" s="164">
        <f>'RA-HE10'!AL95</f>
        <v>0.99126043430472621</v>
      </c>
      <c r="AN35" s="164">
        <f>'RA-HE10'!AM95</f>
        <v>6.6304250958025132E-3</v>
      </c>
      <c r="AO35" s="165">
        <f>'RA-HE10'!AN95</f>
        <v>0.99336957490419753</v>
      </c>
    </row>
    <row r="36" spans="2:41" ht="12.75" thickBot="1">
      <c r="B36" s="34"/>
      <c r="C36" s="60" t="e">
        <f ca="1">'LB-Main'!W112</f>
        <v>#NAME?</v>
      </c>
      <c r="D36" s="60" t="e">
        <f ca="1">'LB-Main'!X112</f>
        <v>#NAME?</v>
      </c>
      <c r="E36" s="61" t="e">
        <f ca="1">'LB-Main'!Y112</f>
        <v>#NAME?</v>
      </c>
      <c r="F36" s="60" t="e">
        <f ca="1">'LB-HE10'!W112</f>
        <v>#NAME?</v>
      </c>
      <c r="G36" s="60" t="e">
        <f ca="1">'LB-HE10'!X112</f>
        <v>#NAME?</v>
      </c>
      <c r="H36" s="61" t="e">
        <f ca="1">'LB-HE10'!Y112</f>
        <v>#NAME?</v>
      </c>
      <c r="AB36" s="161"/>
      <c r="AC36" s="162">
        <v>27</v>
      </c>
      <c r="AD36" s="163">
        <f>'RA-Main'!AI96</f>
        <v>0.18203690807799444</v>
      </c>
      <c r="AE36" s="164">
        <f>'RA-Main'!AJ96</f>
        <v>0.81796309192200556</v>
      </c>
      <c r="AF36" s="164">
        <f>'RA-Main'!AK96</f>
        <v>3.8203400171949969E-3</v>
      </c>
      <c r="AG36" s="164">
        <f>'RA-Main'!AL96</f>
        <v>0.996179659982805</v>
      </c>
      <c r="AH36" s="164">
        <f>'RA-Main'!AM96</f>
        <v>2.5445821893113683E-3</v>
      </c>
      <c r="AI36" s="164">
        <f>'RA-Main'!AN96</f>
        <v>0.99745541781068858</v>
      </c>
      <c r="AJ36" s="163">
        <f>'RA-HE10'!AI96</f>
        <v>0.18255207597297984</v>
      </c>
      <c r="AK36" s="164">
        <f>'RA-HE10'!AJ96</f>
        <v>0.81744792402702016</v>
      </c>
      <c r="AL36" s="164">
        <f>'RA-HE10'!AK96</f>
        <v>3.9994337085014512E-3</v>
      </c>
      <c r="AM36" s="164">
        <f>'RA-HE10'!AL96</f>
        <v>0.99600056629149858</v>
      </c>
      <c r="AN36" s="164">
        <f>'RA-HE10'!AM96</f>
        <v>2.8951652863311388E-3</v>
      </c>
      <c r="AO36" s="165">
        <f>'RA-HE10'!AN96</f>
        <v>0.99710483471366884</v>
      </c>
    </row>
    <row r="37" spans="2:41" ht="12.75" thickBot="1">
      <c r="B37" s="34" t="s">
        <v>66</v>
      </c>
      <c r="C37" s="48" t="e">
        <f ca="1">'LB-Main'!T104</f>
        <v>#NAME?</v>
      </c>
      <c r="D37" s="49" t="e">
        <f ca="1">'LB-Main'!U104</f>
        <v>#NAME?</v>
      </c>
      <c r="E37" s="50" t="e">
        <f ca="1">'LB-Main'!V104</f>
        <v>#NAME?</v>
      </c>
      <c r="F37" s="48" t="e">
        <f ca="1">'LB-HE10'!T104</f>
        <v>#NAME?</v>
      </c>
      <c r="G37" s="49" t="e">
        <f ca="1">'LB-HE10'!U104</f>
        <v>#NAME?</v>
      </c>
      <c r="H37" s="50" t="e">
        <f ca="1">'LB-HE10'!V104</f>
        <v>#NAME?</v>
      </c>
      <c r="AB37" s="161"/>
      <c r="AC37" s="162">
        <v>32</v>
      </c>
      <c r="AD37" s="163">
        <f>'RA-Main'!AI97</f>
        <v>0.16396359051418899</v>
      </c>
      <c r="AE37" s="164">
        <f>'RA-Main'!AJ97</f>
        <v>0.83603640948581104</v>
      </c>
      <c r="AF37" s="164">
        <f>'RA-Main'!AK97</f>
        <v>1.5878720008022933E-3</v>
      </c>
      <c r="AG37" s="164">
        <f>'RA-Main'!AL97</f>
        <v>0.99841212799919765</v>
      </c>
      <c r="AH37" s="164">
        <f>'RA-Main'!AM97</f>
        <v>8.1065044251485494E-4</v>
      </c>
      <c r="AI37" s="164">
        <f>'RA-Main'!AN97</f>
        <v>0.99918934955748517</v>
      </c>
      <c r="AJ37" s="163">
        <f>'RA-HE10'!AI97</f>
        <v>0.16287445392136468</v>
      </c>
      <c r="AK37" s="164">
        <f>'RA-HE10'!AJ97</f>
        <v>0.83712554607863532</v>
      </c>
      <c r="AL37" s="164">
        <f>'RA-HE10'!AK97</f>
        <v>1.4698965192850423E-3</v>
      </c>
      <c r="AM37" s="164">
        <f>'RA-HE10'!AL97</f>
        <v>0.99853010348071491</v>
      </c>
      <c r="AN37" s="164">
        <f>'RA-HE10'!AM97</f>
        <v>7.5594678134659318E-4</v>
      </c>
      <c r="AO37" s="165">
        <f>'RA-HE10'!AN97</f>
        <v>0.99924405321865339</v>
      </c>
    </row>
    <row r="38" spans="2:41" ht="12.75" thickBot="1">
      <c r="B38" s="13" t="s">
        <v>45</v>
      </c>
      <c r="C38" s="137" t="e">
        <f>'LB-Main'!R114</f>
        <v>#NUM!</v>
      </c>
      <c r="D38" s="138"/>
      <c r="E38" s="139"/>
      <c r="F38" s="137" t="e">
        <f>'LB-HE10'!R114</f>
        <v>#NUM!</v>
      </c>
      <c r="G38" s="138"/>
      <c r="H38" s="139"/>
      <c r="AB38" s="169"/>
      <c r="AC38" s="170">
        <v>37</v>
      </c>
      <c r="AD38" s="166">
        <f>'RA-Main'!AI98</f>
        <v>0.13240423887846339</v>
      </c>
      <c r="AE38" s="167">
        <f>'RA-Main'!AJ98</f>
        <v>0.86759576112153658</v>
      </c>
      <c r="AF38" s="167">
        <f>'RA-Main'!AK98</f>
        <v>3.5770709750499298E-4</v>
      </c>
      <c r="AG38" s="167">
        <f>'RA-Main'!AL98</f>
        <v>0.99964229290249496</v>
      </c>
      <c r="AH38" s="167">
        <f>'RA-Main'!AM98</f>
        <v>2.2853509007263442E-4</v>
      </c>
      <c r="AI38" s="167">
        <f>'RA-Main'!AN98</f>
        <v>0.99977146490992741</v>
      </c>
      <c r="AJ38" s="166">
        <f>'RA-HE10'!AI98</f>
        <v>0.13280764794605626</v>
      </c>
      <c r="AK38" s="167">
        <f>'RA-HE10'!AJ98</f>
        <v>0.86719235205394374</v>
      </c>
      <c r="AL38" s="167">
        <f>'RA-HE10'!AK98</f>
        <v>4.9606127348850127E-4</v>
      </c>
      <c r="AM38" s="167">
        <f>'RA-HE10'!AL98</f>
        <v>0.99950393872651155</v>
      </c>
      <c r="AN38" s="167">
        <f>'RA-HE10'!AM98</f>
        <v>2.0834573486517056E-4</v>
      </c>
      <c r="AO38" s="168">
        <f>'RA-HE10'!AN98</f>
        <v>0.99979165426513483</v>
      </c>
    </row>
    <row r="39" spans="2:41" ht="12.75" thickBot="1">
      <c r="B39" s="34" t="s">
        <v>46</v>
      </c>
      <c r="C39" s="140" t="e">
        <f>'LB-Main'!Q114</f>
        <v>#NUM!</v>
      </c>
      <c r="D39" s="141"/>
      <c r="E39" s="142"/>
      <c r="F39" s="140" t="e">
        <f>'LB-HE10'!Q114</f>
        <v>#NUM!</v>
      </c>
      <c r="G39" s="141"/>
      <c r="H39" s="142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</row>
    <row r="40" spans="2:41" ht="12.75" thickBot="1">
      <c r="AB40" s="149"/>
      <c r="AC40" s="149"/>
      <c r="AD40" s="150" t="s">
        <v>78</v>
      </c>
      <c r="AE40" s="151"/>
      <c r="AF40" s="151"/>
      <c r="AG40" s="151"/>
      <c r="AH40" s="151"/>
      <c r="AI40" s="152"/>
      <c r="AJ40" s="150" t="s">
        <v>82</v>
      </c>
      <c r="AK40" s="151"/>
      <c r="AL40" s="151"/>
      <c r="AM40" s="151"/>
      <c r="AN40" s="151"/>
      <c r="AO40" s="152"/>
    </row>
    <row r="41" spans="2:41" ht="12.75" thickBot="1">
      <c r="C41" s="143" t="s">
        <v>79</v>
      </c>
      <c r="D41" s="144"/>
      <c r="E41" s="145"/>
      <c r="F41" s="143" t="s">
        <v>83</v>
      </c>
      <c r="G41" s="144"/>
      <c r="H41" s="145"/>
      <c r="AB41" s="149"/>
      <c r="AC41" s="149" t="s">
        <v>106</v>
      </c>
      <c r="AD41" s="153" t="s">
        <v>100</v>
      </c>
      <c r="AE41" s="154" t="s">
        <v>101</v>
      </c>
      <c r="AF41" s="154" t="s">
        <v>102</v>
      </c>
      <c r="AG41" s="154" t="s">
        <v>103</v>
      </c>
      <c r="AH41" s="154" t="s">
        <v>104</v>
      </c>
      <c r="AI41" s="155" t="s">
        <v>105</v>
      </c>
      <c r="AJ41" s="153" t="s">
        <v>100</v>
      </c>
      <c r="AK41" s="154" t="s">
        <v>101</v>
      </c>
      <c r="AL41" s="154" t="s">
        <v>102</v>
      </c>
      <c r="AM41" s="154" t="s">
        <v>103</v>
      </c>
      <c r="AN41" s="154" t="s">
        <v>104</v>
      </c>
      <c r="AO41" s="155" t="s">
        <v>105</v>
      </c>
    </row>
    <row r="42" spans="2:41" ht="12.75" thickBot="1">
      <c r="C42" s="115" t="s">
        <v>41</v>
      </c>
      <c r="D42" s="9" t="s">
        <v>42</v>
      </c>
      <c r="E42" s="114" t="s">
        <v>43</v>
      </c>
      <c r="F42" s="115" t="s">
        <v>41</v>
      </c>
      <c r="G42" s="9" t="s">
        <v>42</v>
      </c>
      <c r="H42" s="114" t="s">
        <v>43</v>
      </c>
      <c r="AB42" s="156" t="s">
        <v>62</v>
      </c>
      <c r="AC42" s="157">
        <v>22</v>
      </c>
      <c r="AD42" s="158">
        <f>'LB-Main'!AI83</f>
        <v>1.3393181652976666E-2</v>
      </c>
      <c r="AE42" s="159">
        <f>'LB-Main'!AJ83</f>
        <v>0.98660681834702335</v>
      </c>
      <c r="AF42" s="159">
        <f>'LB-Main'!AK83</f>
        <v>6.9397277264270736E-4</v>
      </c>
      <c r="AG42" s="159">
        <f>'LB-Main'!AL83</f>
        <v>0.99930602722735729</v>
      </c>
      <c r="AH42" s="159">
        <f>'LB-Main'!AM83</f>
        <v>1.1074033606000651E-3</v>
      </c>
      <c r="AI42" s="159">
        <f>'LB-Main'!AN83</f>
        <v>0.99889259663939989</v>
      </c>
      <c r="AJ42" s="158">
        <f>'LB-HE10'!AI83</f>
        <v>1.2936474547749264E-2</v>
      </c>
      <c r="AK42" s="159">
        <f>'LB-HE10'!AJ83</f>
        <v>0.98706352545225073</v>
      </c>
      <c r="AL42" s="159">
        <f>'LB-HE10'!AK83</f>
        <v>7.0165908422172431E-4</v>
      </c>
      <c r="AM42" s="159">
        <f>'LB-HE10'!AL83</f>
        <v>0.99929834091577829</v>
      </c>
      <c r="AN42" s="159">
        <f>'LB-HE10'!AM83</f>
        <v>9.7326905230755306E-4</v>
      </c>
      <c r="AO42" s="160">
        <f>'LB-HE10'!AN83</f>
        <v>0.99902673094769245</v>
      </c>
    </row>
    <row r="43" spans="2:41">
      <c r="B43" s="13" t="s">
        <v>2</v>
      </c>
      <c r="C43" s="10"/>
      <c r="D43" s="11"/>
      <c r="E43" s="12"/>
      <c r="F43" s="10"/>
      <c r="G43" s="11"/>
      <c r="H43" s="12"/>
      <c r="AB43" s="161"/>
      <c r="AC43" s="162">
        <v>27</v>
      </c>
      <c r="AD43" s="163">
        <f>'LB-Main'!AI84</f>
        <v>9.4453485218334698E-3</v>
      </c>
      <c r="AE43" s="164">
        <f>'LB-Main'!AJ84</f>
        <v>0.99055465147816657</v>
      </c>
      <c r="AF43" s="164">
        <f>'LB-Main'!AK84</f>
        <v>2.6534290041902066E-4</v>
      </c>
      <c r="AG43" s="164">
        <f>'LB-Main'!AL84</f>
        <v>0.99973465709958098</v>
      </c>
      <c r="AH43" s="164">
        <f>'LB-Main'!AM84</f>
        <v>4.2012625899678273E-4</v>
      </c>
      <c r="AI43" s="164">
        <f>'LB-Main'!AN84</f>
        <v>0.99957987374100321</v>
      </c>
      <c r="AJ43" s="163">
        <f>'LB-HE10'!AI84</f>
        <v>9.8414396620305593E-3</v>
      </c>
      <c r="AK43" s="164">
        <f>'LB-HE10'!AJ84</f>
        <v>0.99015856033796945</v>
      </c>
      <c r="AL43" s="164">
        <f>'LB-HE10'!AK84</f>
        <v>2.9747804722188558E-4</v>
      </c>
      <c r="AM43" s="164">
        <f>'LB-HE10'!AL84</f>
        <v>0.99970252195277809</v>
      </c>
      <c r="AN43" s="164">
        <f>'LB-HE10'!AM84</f>
        <v>4.4070821810649716E-4</v>
      </c>
      <c r="AO43" s="165">
        <f>'LB-HE10'!AN84</f>
        <v>0.99955929178189351</v>
      </c>
    </row>
    <row r="44" spans="2:41">
      <c r="B44" s="24" t="s">
        <v>7</v>
      </c>
      <c r="C44" s="44"/>
      <c r="D44" s="45"/>
      <c r="E44" s="46"/>
      <c r="F44" s="44"/>
      <c r="G44" s="45"/>
      <c r="H44" s="46"/>
      <c r="AB44" s="161"/>
      <c r="AC44" s="162">
        <v>32</v>
      </c>
      <c r="AD44" s="163">
        <f>'LB-Main'!AI85</f>
        <v>6.8970814132104452E-3</v>
      </c>
      <c r="AE44" s="164">
        <f>'LB-Main'!AJ85</f>
        <v>0.99310291858678956</v>
      </c>
      <c r="AF44" s="164">
        <f>'LB-Main'!AK85</f>
        <v>1.7290734087721657E-4</v>
      </c>
      <c r="AG44" s="164">
        <f>'LB-Main'!AL85</f>
        <v>0.99982709265912273</v>
      </c>
      <c r="AH44" s="164">
        <f>'LB-Main'!AM85</f>
        <v>1.5369541411308139E-4</v>
      </c>
      <c r="AI44" s="164">
        <f>'LB-Main'!AN85</f>
        <v>0.99984630458588697</v>
      </c>
      <c r="AJ44" s="163">
        <f>'LB-HE10'!AI85</f>
        <v>6.4905314599877821E-3</v>
      </c>
      <c r="AK44" s="164">
        <f>'LB-HE10'!AJ85</f>
        <v>0.99350946854001221</v>
      </c>
      <c r="AL44" s="164">
        <f>'LB-HE10'!AK85</f>
        <v>1.8968133535660092E-4</v>
      </c>
      <c r="AM44" s="164">
        <f>'LB-HE10'!AL85</f>
        <v>0.99981031866464343</v>
      </c>
      <c r="AN44" s="164">
        <f>'LB-HE10'!AM85</f>
        <v>3.0349013657056146E-4</v>
      </c>
      <c r="AO44" s="165">
        <f>'LB-HE10'!AN85</f>
        <v>0.99969650986342939</v>
      </c>
    </row>
    <row r="45" spans="2:41" ht="12.75" thickBot="1">
      <c r="B45" s="24" t="s">
        <v>14</v>
      </c>
      <c r="C45" s="44"/>
      <c r="D45" s="45"/>
      <c r="E45" s="46"/>
      <c r="F45" s="44"/>
      <c r="G45" s="45"/>
      <c r="H45" s="46"/>
      <c r="AB45" s="161"/>
      <c r="AC45" s="162">
        <v>37</v>
      </c>
      <c r="AD45" s="166">
        <f>'LB-Main'!AI86</f>
        <v>4.815409309791332E-3</v>
      </c>
      <c r="AE45" s="167">
        <f>'LB-Main'!AJ86</f>
        <v>0.9951845906902087</v>
      </c>
      <c r="AF45" s="167">
        <f>'LB-Main'!AK86</f>
        <v>1.4750894272965299E-4</v>
      </c>
      <c r="AG45" s="167">
        <f>'LB-Main'!AL86</f>
        <v>0.99985249105727037</v>
      </c>
      <c r="AH45" s="167">
        <f>'LB-Main'!AM86</f>
        <v>2.2126341409447949E-4</v>
      </c>
      <c r="AI45" s="167">
        <f>'LB-Main'!AN86</f>
        <v>0.99977873658590555</v>
      </c>
      <c r="AJ45" s="166">
        <f>'LB-HE10'!AI86</f>
        <v>5.2254772876892692E-3</v>
      </c>
      <c r="AK45" s="167">
        <f>'LB-HE10'!AJ86</f>
        <v>0.9947745227123107</v>
      </c>
      <c r="AL45" s="167">
        <f>'LB-HE10'!AK86</f>
        <v>1.4687522949254609E-4</v>
      </c>
      <c r="AM45" s="167">
        <f>'LB-HE10'!AL86</f>
        <v>0.99985312477050747</v>
      </c>
      <c r="AN45" s="167">
        <f>'LB-HE10'!AM86</f>
        <v>1.4687522949254609E-4</v>
      </c>
      <c r="AO45" s="168">
        <f>'LB-HE10'!AN86</f>
        <v>0.99985312477050747</v>
      </c>
    </row>
    <row r="46" spans="2:41">
      <c r="B46" s="24" t="s">
        <v>20</v>
      </c>
      <c r="C46" s="44"/>
      <c r="D46" s="45"/>
      <c r="E46" s="46"/>
      <c r="F46" s="44"/>
      <c r="G46" s="45"/>
      <c r="H46" s="46"/>
      <c r="AB46" s="161" t="s">
        <v>63</v>
      </c>
      <c r="AC46" s="162">
        <v>22</v>
      </c>
      <c r="AD46" s="158">
        <f>'LB-Main'!AI87</f>
        <v>0.28676032635927884</v>
      </c>
      <c r="AE46" s="159">
        <f>'LB-Main'!AJ87</f>
        <v>0.71323967364072116</v>
      </c>
      <c r="AF46" s="159">
        <f>'LB-Main'!AK87</f>
        <v>2.466304603614786E-2</v>
      </c>
      <c r="AG46" s="159">
        <f>'LB-Main'!AL87</f>
        <v>0.97533695396385212</v>
      </c>
      <c r="AH46" s="159">
        <f>'LB-Main'!AM87</f>
        <v>3.6729250972448446E-2</v>
      </c>
      <c r="AI46" s="159">
        <f>'LB-Main'!AN87</f>
        <v>0.9632707490275515</v>
      </c>
      <c r="AJ46" s="158">
        <f>'LB-HE10'!AI87</f>
        <v>0.28858860747247644</v>
      </c>
      <c r="AK46" s="159">
        <f>'LB-HE10'!AJ87</f>
        <v>0.71141139252752361</v>
      </c>
      <c r="AL46" s="159">
        <f>'LB-HE10'!AK87</f>
        <v>2.5330811006340034E-2</v>
      </c>
      <c r="AM46" s="159">
        <f>'LB-HE10'!AL87</f>
        <v>0.97466918899365995</v>
      </c>
      <c r="AN46" s="159">
        <f>'LB-HE10'!AM87</f>
        <v>3.7864234283116541E-2</v>
      </c>
      <c r="AO46" s="160">
        <f>'LB-HE10'!AN87</f>
        <v>0.96213576571688342</v>
      </c>
    </row>
    <row r="47" spans="2:41" ht="12.75" thickBot="1">
      <c r="B47" s="24" t="s">
        <v>27</v>
      </c>
      <c r="C47" s="44"/>
      <c r="D47" s="45"/>
      <c r="E47" s="46"/>
      <c r="F47" s="44"/>
      <c r="G47" s="45"/>
      <c r="H47" s="46"/>
      <c r="AB47" s="161"/>
      <c r="AC47" s="162">
        <v>27</v>
      </c>
      <c r="AD47" s="163">
        <f>'LB-Main'!AI88</f>
        <v>0.31371301974526583</v>
      </c>
      <c r="AE47" s="164">
        <f>'LB-Main'!AJ88</f>
        <v>0.68628698025473411</v>
      </c>
      <c r="AF47" s="164">
        <f>'LB-Main'!AK88</f>
        <v>9.8199255216038367E-3</v>
      </c>
      <c r="AG47" s="164">
        <f>'LB-Main'!AL88</f>
        <v>0.99018007447839618</v>
      </c>
      <c r="AH47" s="164">
        <f>'LB-Main'!AM88</f>
        <v>1.8390042340458095E-2</v>
      </c>
      <c r="AI47" s="164">
        <f>'LB-Main'!AN88</f>
        <v>0.98160995765954195</v>
      </c>
      <c r="AJ47" s="163">
        <f>'LB-HE10'!AI88</f>
        <v>0.31900582842064829</v>
      </c>
      <c r="AK47" s="164">
        <f>'LB-HE10'!AJ88</f>
        <v>0.68099417157935171</v>
      </c>
      <c r="AL47" s="164">
        <f>'LB-HE10'!AK88</f>
        <v>1.0022242801381304E-2</v>
      </c>
      <c r="AM47" s="164">
        <f>'LB-HE10'!AL88</f>
        <v>0.98997775719861869</v>
      </c>
      <c r="AN47" s="164">
        <f>'LB-HE10'!AM88</f>
        <v>1.9109768657556061E-2</v>
      </c>
      <c r="AO47" s="165">
        <f>'LB-HE10'!AN88</f>
        <v>0.98089023134244391</v>
      </c>
    </row>
    <row r="48" spans="2:41">
      <c r="B48" s="62" t="s">
        <v>44</v>
      </c>
      <c r="C48" s="22"/>
      <c r="D48" s="22"/>
      <c r="E48" s="23"/>
      <c r="F48" s="22"/>
      <c r="G48" s="22"/>
      <c r="H48" s="23"/>
      <c r="AB48" s="161"/>
      <c r="AC48" s="162">
        <v>32</v>
      </c>
      <c r="AD48" s="163">
        <f>'LB-Main'!AI89</f>
        <v>0.3245319541481414</v>
      </c>
      <c r="AE48" s="164">
        <f>'LB-Main'!AJ89</f>
        <v>0.6754680458518586</v>
      </c>
      <c r="AF48" s="164">
        <f>'LB-Main'!AK89</f>
        <v>3.0908154298354596E-3</v>
      </c>
      <c r="AG48" s="164">
        <f>'LB-Main'!AL89</f>
        <v>0.99690918457016453</v>
      </c>
      <c r="AH48" s="164">
        <f>'LB-Main'!AM89</f>
        <v>9.242144177449169E-3</v>
      </c>
      <c r="AI48" s="164">
        <f>'LB-Main'!AN89</f>
        <v>0.99075785582255083</v>
      </c>
      <c r="AJ48" s="163">
        <f>'LB-HE10'!AI89</f>
        <v>0.32634556796750325</v>
      </c>
      <c r="AK48" s="164">
        <f>'LB-HE10'!AJ89</f>
        <v>0.67365443203249675</v>
      </c>
      <c r="AL48" s="164">
        <f>'LB-HE10'!AK89</f>
        <v>2.7511732944932397E-3</v>
      </c>
      <c r="AM48" s="164">
        <f>'LB-HE10'!AL89</f>
        <v>0.99724882670550674</v>
      </c>
      <c r="AN48" s="164">
        <f>'LB-HE10'!AM89</f>
        <v>8.8125818363713939E-3</v>
      </c>
      <c r="AO48" s="165">
        <f>'LB-HE10'!AN89</f>
        <v>0.99118741816362865</v>
      </c>
    </row>
    <row r="49" spans="2:41" ht="12.75" thickBot="1">
      <c r="B49" s="34"/>
      <c r="C49" s="60"/>
      <c r="D49" s="60"/>
      <c r="E49" s="61"/>
      <c r="F49" s="60"/>
      <c r="G49" s="60"/>
      <c r="H49" s="61"/>
      <c r="AB49" s="161"/>
      <c r="AC49" s="162">
        <v>37</v>
      </c>
      <c r="AD49" s="166">
        <f>'LB-Main'!AI90</f>
        <v>0.31132458788019501</v>
      </c>
      <c r="AE49" s="167">
        <f>'LB-Main'!AJ90</f>
        <v>0.68867541211980499</v>
      </c>
      <c r="AF49" s="167">
        <f>'LB-Main'!AK90</f>
        <v>1.1115328308843463E-3</v>
      </c>
      <c r="AG49" s="167">
        <f>'LB-Main'!AL90</f>
        <v>0.99888846716911561</v>
      </c>
      <c r="AH49" s="167">
        <f>'LB-Main'!AM90</f>
        <v>9.0549259881797968E-3</v>
      </c>
      <c r="AI49" s="167">
        <f>'LB-Main'!AN90</f>
        <v>0.99094507401182019</v>
      </c>
      <c r="AJ49" s="166">
        <f>'LB-HE10'!AI90</f>
        <v>0.31913742023701003</v>
      </c>
      <c r="AK49" s="167">
        <f>'LB-HE10'!AJ90</f>
        <v>0.68086257976299003</v>
      </c>
      <c r="AL49" s="167">
        <f>'LB-HE10'!AK90</f>
        <v>8.57770867956897E-4</v>
      </c>
      <c r="AM49" s="167">
        <f>'LB-HE10'!AL90</f>
        <v>0.99914222913204309</v>
      </c>
      <c r="AN49" s="167">
        <f>'LB-HE10'!AM90</f>
        <v>8.7921513965581941E-3</v>
      </c>
      <c r="AO49" s="168">
        <f>'LB-HE10'!AN90</f>
        <v>0.9912078486034418</v>
      </c>
    </row>
    <row r="50" spans="2:41" ht="12.75" thickBot="1">
      <c r="B50" s="34" t="s">
        <v>66</v>
      </c>
      <c r="C50" s="48"/>
      <c r="D50" s="49"/>
      <c r="E50" s="50"/>
      <c r="F50" s="48"/>
      <c r="G50" s="49"/>
      <c r="H50" s="50"/>
      <c r="AB50" s="161" t="s">
        <v>64</v>
      </c>
      <c r="AC50" s="162">
        <v>22</v>
      </c>
      <c r="AD50" s="158">
        <f>'LB-Main'!AI91</f>
        <v>0.45396951561623339</v>
      </c>
      <c r="AE50" s="159">
        <f>'LB-Main'!AJ91</f>
        <v>0.54603048438376656</v>
      </c>
      <c r="AF50" s="159">
        <f>'LB-Main'!AK91</f>
        <v>0.13845476557340963</v>
      </c>
      <c r="AG50" s="159">
        <f>'LB-Main'!AL91</f>
        <v>0.86154523442659037</v>
      </c>
      <c r="AH50" s="159">
        <f>'LB-Main'!AM91</f>
        <v>0.15628439357252916</v>
      </c>
      <c r="AI50" s="159">
        <f>'LB-Main'!AN91</f>
        <v>0.84371560642747079</v>
      </c>
      <c r="AJ50" s="158">
        <f>'LB-HE10'!AI91</f>
        <v>0.45685684744806843</v>
      </c>
      <c r="AK50" s="159">
        <f>'LB-HE10'!AJ91</f>
        <v>0.54314315255193157</v>
      </c>
      <c r="AL50" s="159">
        <f>'LB-HE10'!AK91</f>
        <v>0.13910295503686865</v>
      </c>
      <c r="AM50" s="159">
        <f>'LB-HE10'!AL91</f>
        <v>0.86089704496313135</v>
      </c>
      <c r="AN50" s="159">
        <f>'LB-HE10'!AM91</f>
        <v>0.1517990796695681</v>
      </c>
      <c r="AO50" s="160">
        <f>'LB-HE10'!AN91</f>
        <v>0.84820092033043193</v>
      </c>
    </row>
    <row r="51" spans="2:41">
      <c r="B51" s="13" t="s">
        <v>45</v>
      </c>
      <c r="C51" s="137"/>
      <c r="D51" s="138"/>
      <c r="E51" s="139"/>
      <c r="F51" s="137"/>
      <c r="G51" s="138"/>
      <c r="H51" s="139"/>
      <c r="AB51" s="161"/>
      <c r="AC51" s="162">
        <v>27</v>
      </c>
      <c r="AD51" s="163">
        <f>'LB-Main'!AI92</f>
        <v>0.46516561030464115</v>
      </c>
      <c r="AE51" s="164">
        <f>'LB-Main'!AJ92</f>
        <v>0.53483438969535879</v>
      </c>
      <c r="AF51" s="164">
        <f>'LB-Main'!AK92</f>
        <v>3.4013605442176874E-2</v>
      </c>
      <c r="AG51" s="164">
        <f>'LB-Main'!AL92</f>
        <v>0.96598639455782309</v>
      </c>
      <c r="AH51" s="164">
        <f>'LB-Main'!AM92</f>
        <v>5.71910180001204E-2</v>
      </c>
      <c r="AI51" s="164">
        <f>'LB-Main'!AN92</f>
        <v>0.94280898199987961</v>
      </c>
      <c r="AJ51" s="163">
        <f>'LB-HE10'!AI92</f>
        <v>0.46577889447236182</v>
      </c>
      <c r="AK51" s="164">
        <f>'LB-HE10'!AJ92</f>
        <v>0.53422110552763824</v>
      </c>
      <c r="AL51" s="164">
        <f>'LB-HE10'!AK92</f>
        <v>3.2267702420077683E-2</v>
      </c>
      <c r="AM51" s="164">
        <f>'LB-HE10'!AL92</f>
        <v>0.9677322975799223</v>
      </c>
      <c r="AN51" s="164">
        <f>'LB-HE10'!AM92</f>
        <v>5.1210038840752911E-2</v>
      </c>
      <c r="AO51" s="165">
        <f>'LB-HE10'!AN92</f>
        <v>0.94878996115924707</v>
      </c>
    </row>
    <row r="52" spans="2:41" ht="12.75" thickBot="1">
      <c r="B52" s="34" t="s">
        <v>46</v>
      </c>
      <c r="C52" s="140"/>
      <c r="D52" s="141"/>
      <c r="E52" s="142"/>
      <c r="F52" s="140"/>
      <c r="G52" s="141"/>
      <c r="H52" s="142"/>
      <c r="AB52" s="161"/>
      <c r="AC52" s="162">
        <v>32</v>
      </c>
      <c r="AD52" s="163">
        <f>'LB-Main'!AI93</f>
        <v>0.43660406711856875</v>
      </c>
      <c r="AE52" s="164">
        <f>'LB-Main'!AJ93</f>
        <v>0.56339593288143131</v>
      </c>
      <c r="AF52" s="164">
        <f>'LB-Main'!AK93</f>
        <v>3.547014059073907E-3</v>
      </c>
      <c r="AG52" s="164">
        <f>'LB-Main'!AL93</f>
        <v>0.99645298594092613</v>
      </c>
      <c r="AH52" s="164">
        <f>'LB-Main'!AM93</f>
        <v>1.5671353024635626E-2</v>
      </c>
      <c r="AI52" s="164">
        <f>'LB-Main'!AN93</f>
        <v>0.98432864697536437</v>
      </c>
      <c r="AJ52" s="163">
        <f>'LB-HE10'!AI93</f>
        <v>0.43059676887570064</v>
      </c>
      <c r="AK52" s="164">
        <f>'LB-HE10'!AJ93</f>
        <v>0.56940323112429936</v>
      </c>
      <c r="AL52" s="164">
        <f>'LB-HE10'!AK93</f>
        <v>3.8336208548974508E-3</v>
      </c>
      <c r="AM52" s="164">
        <f>'LB-HE10'!AL93</f>
        <v>0.99616637914510253</v>
      </c>
      <c r="AN52" s="164">
        <f>'LB-HE10'!AM93</f>
        <v>1.5462270781419717E-2</v>
      </c>
      <c r="AO52" s="165">
        <f>'LB-HE10'!AN93</f>
        <v>0.98453772921858029</v>
      </c>
    </row>
    <row r="53" spans="2:41" ht="12.75" thickBot="1">
      <c r="AB53" s="161"/>
      <c r="AC53" s="162">
        <v>37</v>
      </c>
      <c r="AD53" s="166">
        <f>'LB-Main'!AI94</f>
        <v>0.34995530583578088</v>
      </c>
      <c r="AE53" s="167">
        <f>'LB-Main'!AJ94</f>
        <v>0.65004469416421917</v>
      </c>
      <c r="AF53" s="167">
        <f>'LB-Main'!AK94</f>
        <v>1.0588733587462938E-3</v>
      </c>
      <c r="AG53" s="167">
        <f>'LB-Main'!AL94</f>
        <v>0.99894112664125367</v>
      </c>
      <c r="AH53" s="167">
        <f>'LB-Main'!AM94</f>
        <v>3.9531272059861637E-3</v>
      </c>
      <c r="AI53" s="167">
        <f>'LB-Main'!AN94</f>
        <v>0.99604687279401383</v>
      </c>
      <c r="AJ53" s="166">
        <f>'LB-HE10'!AI94</f>
        <v>0.35698284690220172</v>
      </c>
      <c r="AK53" s="167">
        <f>'LB-HE10'!AJ94</f>
        <v>0.64301715309779828</v>
      </c>
      <c r="AL53" s="167">
        <f>'LB-HE10'!AK94</f>
        <v>1.2724445072812103E-3</v>
      </c>
      <c r="AM53" s="167">
        <f>'LB-HE10'!AL94</f>
        <v>0.99872755549271874</v>
      </c>
      <c r="AN53" s="167">
        <f>'LB-HE10'!AM94</f>
        <v>4.5242471369998588E-3</v>
      </c>
      <c r="AO53" s="168">
        <f>'LB-HE10'!AN94</f>
        <v>0.99547575286300016</v>
      </c>
    </row>
    <row r="54" spans="2:41">
      <c r="AB54" s="161" t="s">
        <v>65</v>
      </c>
      <c r="AC54" s="162">
        <v>22</v>
      </c>
      <c r="AD54" s="163">
        <f>'LB-Main'!AI95</f>
        <v>0.15661740006718172</v>
      </c>
      <c r="AE54" s="164">
        <f>'LB-Main'!AJ95</f>
        <v>0.84338259993281828</v>
      </c>
      <c r="AF54" s="164">
        <f>'LB-Main'!AK95</f>
        <v>3.3939919121894857E-3</v>
      </c>
      <c r="AG54" s="164">
        <f>'LB-Main'!AL95</f>
        <v>0.99660600808781052</v>
      </c>
      <c r="AH54" s="164">
        <f>'LB-Main'!AM95</f>
        <v>2.0116365436989355E-3</v>
      </c>
      <c r="AI54" s="164">
        <f>'LB-Main'!AN95</f>
        <v>0.99798836345630104</v>
      </c>
      <c r="AJ54" s="163">
        <f>'LB-HE10'!AI95</f>
        <v>0.15767064654201396</v>
      </c>
      <c r="AK54" s="164">
        <f>'LB-HE10'!AJ95</f>
        <v>0.84232935345798599</v>
      </c>
      <c r="AL54" s="164">
        <f>'LB-HE10'!AK95</f>
        <v>3.0791119416455201E-3</v>
      </c>
      <c r="AM54" s="164">
        <f>'LB-HE10'!AL95</f>
        <v>0.99692088805835444</v>
      </c>
      <c r="AN54" s="164">
        <f>'LB-HE10'!AM95</f>
        <v>1.9111729292972193E-3</v>
      </c>
      <c r="AO54" s="165">
        <f>'LB-HE10'!AN95</f>
        <v>0.99808882707070279</v>
      </c>
    </row>
    <row r="55" spans="2:41">
      <c r="AB55" s="161"/>
      <c r="AC55" s="162">
        <v>27</v>
      </c>
      <c r="AD55" s="163">
        <f>'LB-Main'!AI96</f>
        <v>0.14071547747570909</v>
      </c>
      <c r="AE55" s="164">
        <f>'LB-Main'!AJ96</f>
        <v>0.85928452252429088</v>
      </c>
      <c r="AF55" s="164">
        <f>'LB-Main'!AK96</f>
        <v>9.2667835707055586E-4</v>
      </c>
      <c r="AG55" s="164">
        <f>'LB-Main'!AL96</f>
        <v>0.99907332164292939</v>
      </c>
      <c r="AH55" s="164">
        <f>'LB-Main'!AM96</f>
        <v>4.8472406369844459E-4</v>
      </c>
      <c r="AI55" s="164">
        <f>'LB-Main'!AN96</f>
        <v>0.99951527593630152</v>
      </c>
      <c r="AJ55" s="163">
        <f>'LB-HE10'!AI96</f>
        <v>0.14185699621479439</v>
      </c>
      <c r="AK55" s="164">
        <f>'LB-HE10'!AJ96</f>
        <v>0.85814300378520558</v>
      </c>
      <c r="AL55" s="164">
        <f>'LB-HE10'!AK96</f>
        <v>9.2144993691611974E-4</v>
      </c>
      <c r="AM55" s="164">
        <f>'LB-HE10'!AL96</f>
        <v>0.99907855006308388</v>
      </c>
      <c r="AN55" s="164">
        <f>'LB-HE10'!AM96</f>
        <v>5.3869380927403919E-4</v>
      </c>
      <c r="AO55" s="165">
        <f>'LB-HE10'!AN96</f>
        <v>0.99946130619072593</v>
      </c>
    </row>
    <row r="56" spans="2:41">
      <c r="AB56" s="161"/>
      <c r="AC56" s="162">
        <v>32</v>
      </c>
      <c r="AD56" s="163">
        <f>'LB-Main'!AI97</f>
        <v>0.12022726233481183</v>
      </c>
      <c r="AE56" s="164">
        <f>'LB-Main'!AJ97</f>
        <v>0.87977273766518815</v>
      </c>
      <c r="AF56" s="164">
        <f>'LB-Main'!AK97</f>
        <v>2.3164234422052351E-4</v>
      </c>
      <c r="AG56" s="164">
        <f>'LB-Main'!AL97</f>
        <v>0.99976835765577943</v>
      </c>
      <c r="AH56" s="164">
        <f>'LB-Main'!AM97</f>
        <v>7.7214114740174498E-5</v>
      </c>
      <c r="AI56" s="164">
        <f>'LB-Main'!AN97</f>
        <v>0.99992278588525985</v>
      </c>
      <c r="AJ56" s="163">
        <f>'LB-HE10'!AI97</f>
        <v>0.11836362016746838</v>
      </c>
      <c r="AK56" s="164">
        <f>'LB-HE10'!AJ97</f>
        <v>0.88163637983253162</v>
      </c>
      <c r="AL56" s="164">
        <f>'LB-HE10'!AK97</f>
        <v>1.5115444205116577E-4</v>
      </c>
      <c r="AM56" s="164">
        <f>'LB-HE10'!AL97</f>
        <v>0.99984884555794884</v>
      </c>
      <c r="AN56" s="164">
        <f>'LB-HE10'!AM97</f>
        <v>1.3226013679477005E-4</v>
      </c>
      <c r="AO56" s="165">
        <f>'LB-HE10'!AN97</f>
        <v>0.99986773986320521</v>
      </c>
    </row>
    <row r="57" spans="2:41" ht="12.75" thickBot="1">
      <c r="AB57" s="169"/>
      <c r="AC57" s="170">
        <v>37</v>
      </c>
      <c r="AD57" s="166">
        <f>'LB-Main'!AI98</f>
        <v>0.10836308898690751</v>
      </c>
      <c r="AE57" s="167">
        <f>'LB-Main'!AJ98</f>
        <v>0.8916369110130925</v>
      </c>
      <c r="AF57" s="167">
        <f>'LB-Main'!AK98</f>
        <v>5.2394425233155193E-5</v>
      </c>
      <c r="AG57" s="167">
        <f>'LB-Main'!AL98</f>
        <v>0.99994760557476681</v>
      </c>
      <c r="AH57" s="167">
        <f>'LB-Main'!AM98</f>
        <v>0</v>
      </c>
      <c r="AI57" s="167">
        <f>'LB-Main'!AN98</f>
        <v>1</v>
      </c>
      <c r="AJ57" s="166">
        <f>'LB-HE10'!AI98</f>
        <v>0.10644773039889958</v>
      </c>
      <c r="AK57" s="167">
        <f>'LB-HE10'!AJ98</f>
        <v>0.89355226960110046</v>
      </c>
      <c r="AL57" s="167">
        <f>'LB-HE10'!AK98</f>
        <v>1.2750873434830287E-4</v>
      </c>
      <c r="AM57" s="167">
        <f>'LB-HE10'!AL98</f>
        <v>0.9998724912656517</v>
      </c>
      <c r="AN57" s="167">
        <f>'LB-HE10'!AM98</f>
        <v>7.6505240608981713E-5</v>
      </c>
      <c r="AO57" s="168">
        <f>'LB-HE10'!AN98</f>
        <v>0.99992349475939102</v>
      </c>
    </row>
  </sheetData>
  <mergeCells count="36">
    <mergeCell ref="AD40:AI40"/>
    <mergeCell ref="AJ40:AO40"/>
    <mergeCell ref="AD2:AI2"/>
    <mergeCell ref="AJ2:AO2"/>
    <mergeCell ref="O22:T22"/>
    <mergeCell ref="U22:Z22"/>
    <mergeCell ref="O12:T12"/>
    <mergeCell ref="U12:Z12"/>
    <mergeCell ref="O2:T2"/>
    <mergeCell ref="U2:Z2"/>
    <mergeCell ref="AD21:AI21"/>
    <mergeCell ref="AJ21:AO21"/>
    <mergeCell ref="C2:E2"/>
    <mergeCell ref="F2:H2"/>
    <mergeCell ref="C12:E12"/>
    <mergeCell ref="C13:E13"/>
    <mergeCell ref="F12:H12"/>
    <mergeCell ref="F13:H13"/>
    <mergeCell ref="C15:E15"/>
    <mergeCell ref="F15:H15"/>
    <mergeCell ref="F41:H41"/>
    <mergeCell ref="C41:E41"/>
    <mergeCell ref="F25:H25"/>
    <mergeCell ref="F26:H26"/>
    <mergeCell ref="C25:E25"/>
    <mergeCell ref="C26:E26"/>
    <mergeCell ref="F28:H28"/>
    <mergeCell ref="C28:E28"/>
    <mergeCell ref="F51:H51"/>
    <mergeCell ref="F52:H52"/>
    <mergeCell ref="C51:E51"/>
    <mergeCell ref="C52:E52"/>
    <mergeCell ref="C38:E38"/>
    <mergeCell ref="C39:E39"/>
    <mergeCell ref="F38:H38"/>
    <mergeCell ref="F39:H39"/>
  </mergeCells>
  <phoneticPr fontId="1" type="noConversion"/>
  <conditionalFormatting sqref="C4:H9 C17:H22 C30:H35 C43:H48 C11:H11 C24:H24 C37:H37 C50:H50 U24:Z24">
    <cfRule type="cellIs" dxfId="1" priority="67" stopIfTrue="1" operator="greaterThan">
      <formula>0.03</formula>
    </cfRule>
    <cfRule type="cellIs" dxfId="0" priority="68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6"/>
  <dimension ref="A1:AN114"/>
  <sheetViews>
    <sheetView topLeftCell="A76" workbookViewId="0">
      <selection activeCell="AI20" sqref="AI20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hidden="1" customWidth="1"/>
    <col min="13" max="15" width="6.875" style="1" hidden="1" customWidth="1"/>
    <col min="16" max="18" width="8.875" style="1" hidden="1" customWidth="1"/>
    <col min="19" max="19" width="2.875" style="1" hidden="1" customWidth="1"/>
    <col min="20" max="25" width="8.875" style="1" hidden="1" customWidth="1"/>
    <col min="26" max="26" width="7.875" style="1" bestFit="1" customWidth="1"/>
    <col min="27" max="27" width="6.875" style="1" bestFit="1" customWidth="1"/>
    <col min="28" max="28" width="7.875" style="1" bestFit="1" customWidth="1"/>
    <col min="29" max="29" width="6.875" style="1" bestFit="1" customWidth="1"/>
    <col min="30" max="30" width="4.875" style="1" bestFit="1" customWidth="1"/>
    <col min="31" max="32" width="6.875" style="1" bestFit="1" customWidth="1"/>
    <col min="33" max="33" width="4.875" style="1" bestFit="1" customWidth="1"/>
    <col min="34" max="34" width="6.875" style="1" bestFit="1" customWidth="1"/>
    <col min="35" max="35" width="6.125" style="1" bestFit="1" customWidth="1"/>
    <col min="36" max="36" width="7.125" style="1" bestFit="1" customWidth="1"/>
    <col min="37" max="37" width="6.25" style="1" bestFit="1" customWidth="1"/>
    <col min="38" max="38" width="7.375" style="1" bestFit="1" customWidth="1"/>
    <col min="39" max="39" width="6.125" style="1" bestFit="1" customWidth="1"/>
    <col min="40" max="40" width="7.125" style="1" bestFit="1" customWidth="1"/>
    <col min="41" max="16384" width="10.875" style="1"/>
  </cols>
  <sheetData>
    <row r="1" spans="1:29" ht="12.75" thickBot="1">
      <c r="D1" s="146" t="s">
        <v>32</v>
      </c>
      <c r="E1" s="147"/>
      <c r="F1" s="147"/>
      <c r="G1" s="147"/>
      <c r="H1" s="147"/>
      <c r="I1" s="147"/>
      <c r="J1" s="148"/>
      <c r="L1" s="146" t="s">
        <v>33</v>
      </c>
      <c r="M1" s="147"/>
      <c r="N1" s="147"/>
      <c r="O1" s="147"/>
      <c r="P1" s="147"/>
      <c r="Q1" s="147"/>
      <c r="R1" s="148"/>
      <c r="S1" s="2"/>
      <c r="T1" s="146" t="s">
        <v>47</v>
      </c>
      <c r="U1" s="147"/>
      <c r="V1" s="148"/>
      <c r="W1" s="146" t="s">
        <v>48</v>
      </c>
      <c r="X1" s="147"/>
      <c r="Y1" s="148"/>
    </row>
    <row r="2" spans="1:29" ht="12.75" thickBot="1">
      <c r="A2" s="3"/>
      <c r="B2" s="4"/>
      <c r="C2" s="5" t="s">
        <v>1</v>
      </c>
      <c r="D2" s="6" t="s">
        <v>34</v>
      </c>
      <c r="E2" s="7" t="s">
        <v>35</v>
      </c>
      <c r="F2" s="7" t="s">
        <v>36</v>
      </c>
      <c r="G2" s="7" t="s">
        <v>37</v>
      </c>
      <c r="H2" s="7" t="s">
        <v>38</v>
      </c>
      <c r="I2" s="7" t="s">
        <v>39</v>
      </c>
      <c r="J2" s="8" t="s">
        <v>40</v>
      </c>
      <c r="K2" s="2"/>
      <c r="L2" s="6" t="s">
        <v>34</v>
      </c>
      <c r="M2" s="7" t="s">
        <v>35</v>
      </c>
      <c r="N2" s="7" t="s">
        <v>36</v>
      </c>
      <c r="O2" s="7" t="s">
        <v>37</v>
      </c>
      <c r="P2" s="7" t="s">
        <v>38</v>
      </c>
      <c r="Q2" s="7" t="s">
        <v>39</v>
      </c>
      <c r="R2" s="8" t="s">
        <v>40</v>
      </c>
      <c r="S2" s="9"/>
      <c r="T2" s="6" t="s">
        <v>41</v>
      </c>
      <c r="U2" s="7" t="s">
        <v>42</v>
      </c>
      <c r="V2" s="8" t="s">
        <v>43</v>
      </c>
      <c r="W2" s="10" t="s">
        <v>41</v>
      </c>
      <c r="X2" s="11" t="s">
        <v>42</v>
      </c>
      <c r="Y2" s="12" t="s">
        <v>43</v>
      </c>
    </row>
    <row r="3" spans="1:29">
      <c r="A3" s="63" t="s">
        <v>2</v>
      </c>
      <c r="B3" s="63" t="s">
        <v>3</v>
      </c>
      <c r="C3" s="63">
        <v>22</v>
      </c>
      <c r="D3" s="64"/>
      <c r="E3" s="65"/>
      <c r="F3" s="65"/>
      <c r="G3" s="65"/>
      <c r="H3" s="65"/>
      <c r="I3" s="65"/>
      <c r="J3" s="66"/>
      <c r="K3" s="67"/>
      <c r="L3" s="86"/>
      <c r="M3" s="87"/>
      <c r="N3" s="87"/>
      <c r="O3" s="87"/>
      <c r="P3" s="87"/>
      <c r="Q3" s="87"/>
      <c r="R3" s="88"/>
      <c r="S3" s="95"/>
      <c r="T3" s="96"/>
      <c r="U3" s="97"/>
      <c r="V3" s="98"/>
      <c r="W3" s="96"/>
      <c r="X3" s="97"/>
      <c r="Y3" s="98"/>
      <c r="Z3" s="122"/>
      <c r="AA3" s="122"/>
      <c r="AB3" s="122"/>
      <c r="AC3" s="122"/>
    </row>
    <row r="4" spans="1:29">
      <c r="A4" s="72" t="s">
        <v>4</v>
      </c>
      <c r="B4" s="72"/>
      <c r="C4" s="72">
        <v>27</v>
      </c>
      <c r="D4" s="73"/>
      <c r="E4" s="74"/>
      <c r="F4" s="74"/>
      <c r="G4" s="74"/>
      <c r="H4" s="74"/>
      <c r="I4" s="74"/>
      <c r="J4" s="75"/>
      <c r="K4" s="67"/>
      <c r="L4" s="89"/>
      <c r="M4" s="90"/>
      <c r="N4" s="90"/>
      <c r="O4" s="90"/>
      <c r="P4" s="90"/>
      <c r="Q4" s="90"/>
      <c r="R4" s="91"/>
      <c r="S4" s="95"/>
      <c r="T4" s="99"/>
      <c r="U4" s="100"/>
      <c r="V4" s="101"/>
      <c r="W4" s="99"/>
      <c r="X4" s="100"/>
      <c r="Y4" s="101"/>
      <c r="Z4" s="122"/>
      <c r="AA4" s="122"/>
      <c r="AB4" s="122"/>
      <c r="AC4" s="122"/>
    </row>
    <row r="5" spans="1:29">
      <c r="A5" s="72"/>
      <c r="B5" s="72"/>
      <c r="C5" s="72">
        <v>32</v>
      </c>
      <c r="D5" s="73"/>
      <c r="E5" s="74"/>
      <c r="F5" s="74"/>
      <c r="G5" s="74"/>
      <c r="H5" s="74"/>
      <c r="I5" s="74"/>
      <c r="J5" s="75"/>
      <c r="K5" s="67"/>
      <c r="L5" s="89"/>
      <c r="M5" s="90"/>
      <c r="N5" s="90"/>
      <c r="O5" s="90"/>
      <c r="P5" s="90"/>
      <c r="Q5" s="90"/>
      <c r="R5" s="91"/>
      <c r="S5" s="95"/>
      <c r="T5" s="99"/>
      <c r="U5" s="100"/>
      <c r="V5" s="101"/>
      <c r="W5" s="99"/>
      <c r="X5" s="100"/>
      <c r="Y5" s="101"/>
      <c r="Z5" s="122"/>
      <c r="AA5" s="122"/>
      <c r="AB5" s="122"/>
      <c r="AC5" s="122"/>
    </row>
    <row r="6" spans="1:29" ht="12.75" thickBot="1">
      <c r="A6" s="72"/>
      <c r="B6" s="79"/>
      <c r="C6" s="79">
        <v>37</v>
      </c>
      <c r="D6" s="80"/>
      <c r="E6" s="81"/>
      <c r="F6" s="81"/>
      <c r="G6" s="81"/>
      <c r="H6" s="81"/>
      <c r="I6" s="81"/>
      <c r="J6" s="82"/>
      <c r="K6" s="67"/>
      <c r="L6" s="92"/>
      <c r="M6" s="93"/>
      <c r="N6" s="93"/>
      <c r="O6" s="93"/>
      <c r="P6" s="93"/>
      <c r="Q6" s="93"/>
      <c r="R6" s="94"/>
      <c r="S6" s="95"/>
      <c r="T6" s="102"/>
      <c r="U6" s="103"/>
      <c r="V6" s="104"/>
      <c r="W6" s="102"/>
      <c r="X6" s="103"/>
      <c r="Y6" s="104"/>
      <c r="Z6" s="122"/>
      <c r="AA6" s="122"/>
      <c r="AB6" s="122"/>
      <c r="AC6" s="122"/>
    </row>
    <row r="7" spans="1:29">
      <c r="A7" s="72"/>
      <c r="B7" s="63" t="s">
        <v>5</v>
      </c>
      <c r="C7" s="63">
        <v>22</v>
      </c>
      <c r="D7" s="64"/>
      <c r="E7" s="65"/>
      <c r="F7" s="65"/>
      <c r="G7" s="65"/>
      <c r="H7" s="65"/>
      <c r="I7" s="65"/>
      <c r="J7" s="66"/>
      <c r="K7" s="67"/>
      <c r="L7" s="86"/>
      <c r="M7" s="87"/>
      <c r="N7" s="87"/>
      <c r="O7" s="87"/>
      <c r="P7" s="87"/>
      <c r="Q7" s="87"/>
      <c r="R7" s="88"/>
      <c r="S7" s="95"/>
      <c r="T7" s="96"/>
      <c r="U7" s="97"/>
      <c r="V7" s="97"/>
      <c r="W7" s="105"/>
      <c r="X7" s="106"/>
      <c r="Y7" s="107"/>
      <c r="Z7" s="122"/>
      <c r="AA7" s="122"/>
      <c r="AB7" s="122"/>
      <c r="AC7" s="122"/>
    </row>
    <row r="8" spans="1:29">
      <c r="A8" s="72"/>
      <c r="B8" s="72"/>
      <c r="C8" s="72">
        <v>27</v>
      </c>
      <c r="D8" s="73"/>
      <c r="E8" s="74"/>
      <c r="F8" s="74"/>
      <c r="G8" s="74"/>
      <c r="H8" s="74"/>
      <c r="I8" s="74"/>
      <c r="J8" s="75"/>
      <c r="K8" s="67"/>
      <c r="L8" s="89"/>
      <c r="M8" s="90"/>
      <c r="N8" s="90"/>
      <c r="O8" s="90"/>
      <c r="P8" s="90"/>
      <c r="Q8" s="90"/>
      <c r="R8" s="91"/>
      <c r="S8" s="95"/>
      <c r="T8" s="99"/>
      <c r="U8" s="100"/>
      <c r="V8" s="100"/>
      <c r="W8" s="99"/>
      <c r="X8" s="100"/>
      <c r="Y8" s="101"/>
      <c r="Z8" s="122"/>
      <c r="AA8" s="122"/>
      <c r="AB8" s="122"/>
      <c r="AC8" s="122"/>
    </row>
    <row r="9" spans="1:29">
      <c r="A9" s="72"/>
      <c r="B9" s="72"/>
      <c r="C9" s="72">
        <v>32</v>
      </c>
      <c r="D9" s="73"/>
      <c r="E9" s="74"/>
      <c r="F9" s="74"/>
      <c r="G9" s="74"/>
      <c r="H9" s="74"/>
      <c r="I9" s="74"/>
      <c r="J9" s="75"/>
      <c r="K9" s="67"/>
      <c r="L9" s="89"/>
      <c r="M9" s="90"/>
      <c r="N9" s="90"/>
      <c r="O9" s="90"/>
      <c r="P9" s="90"/>
      <c r="Q9" s="90"/>
      <c r="R9" s="91"/>
      <c r="S9" s="95"/>
      <c r="T9" s="99"/>
      <c r="U9" s="108"/>
      <c r="V9" s="100"/>
      <c r="W9" s="99"/>
      <c r="X9" s="100"/>
      <c r="Y9" s="101"/>
      <c r="Z9" s="122"/>
      <c r="AA9" s="122"/>
      <c r="AB9" s="122"/>
      <c r="AC9" s="122"/>
    </row>
    <row r="10" spans="1:29" ht="12.75" thickBot="1">
      <c r="A10" s="72"/>
      <c r="B10" s="79"/>
      <c r="C10" s="79">
        <v>37</v>
      </c>
      <c r="D10" s="80"/>
      <c r="E10" s="81"/>
      <c r="F10" s="81"/>
      <c r="G10" s="81"/>
      <c r="H10" s="81"/>
      <c r="I10" s="81"/>
      <c r="J10" s="82"/>
      <c r="K10" s="67"/>
      <c r="L10" s="92"/>
      <c r="M10" s="93"/>
      <c r="N10" s="93"/>
      <c r="O10" s="93"/>
      <c r="P10" s="93"/>
      <c r="Q10" s="93"/>
      <c r="R10" s="94"/>
      <c r="S10" s="95"/>
      <c r="T10" s="102"/>
      <c r="U10" s="103"/>
      <c r="V10" s="103"/>
      <c r="W10" s="102"/>
      <c r="X10" s="103"/>
      <c r="Y10" s="104"/>
      <c r="Z10" s="122"/>
      <c r="AA10" s="122"/>
      <c r="AB10" s="122"/>
      <c r="AC10" s="122"/>
    </row>
    <row r="11" spans="1:29">
      <c r="A11" s="72"/>
      <c r="B11" s="63" t="s">
        <v>0</v>
      </c>
      <c r="C11" s="63">
        <v>22</v>
      </c>
      <c r="D11" s="64"/>
      <c r="E11" s="65"/>
      <c r="F11" s="65"/>
      <c r="G11" s="65"/>
      <c r="H11" s="65"/>
      <c r="I11" s="65"/>
      <c r="J11" s="66"/>
      <c r="K11" s="67"/>
      <c r="L11" s="86"/>
      <c r="M11" s="87"/>
      <c r="N11" s="87"/>
      <c r="O11" s="87"/>
      <c r="P11" s="87"/>
      <c r="Q11" s="87"/>
      <c r="R11" s="88"/>
      <c r="S11" s="95"/>
      <c r="T11" s="96"/>
      <c r="U11" s="97"/>
      <c r="V11" s="97"/>
      <c r="W11" s="105"/>
      <c r="X11" s="106"/>
      <c r="Y11" s="107"/>
      <c r="Z11" s="122"/>
      <c r="AA11" s="122"/>
      <c r="AB11" s="122"/>
      <c r="AC11" s="122"/>
    </row>
    <row r="12" spans="1:29">
      <c r="A12" s="72"/>
      <c r="B12" s="72"/>
      <c r="C12" s="72">
        <v>27</v>
      </c>
      <c r="D12" s="73"/>
      <c r="E12" s="74"/>
      <c r="F12" s="74"/>
      <c r="G12" s="74"/>
      <c r="H12" s="74"/>
      <c r="I12" s="74"/>
      <c r="J12" s="75"/>
      <c r="K12" s="67"/>
      <c r="L12" s="89"/>
      <c r="M12" s="90"/>
      <c r="N12" s="90"/>
      <c r="O12" s="90"/>
      <c r="P12" s="90"/>
      <c r="Q12" s="90"/>
      <c r="R12" s="91"/>
      <c r="S12" s="95"/>
      <c r="T12" s="99"/>
      <c r="U12" s="100"/>
      <c r="V12" s="100"/>
      <c r="W12" s="99"/>
      <c r="X12" s="100"/>
      <c r="Y12" s="101"/>
      <c r="Z12" s="122"/>
      <c r="AA12" s="122"/>
      <c r="AB12" s="122"/>
      <c r="AC12" s="122"/>
    </row>
    <row r="13" spans="1:29">
      <c r="A13" s="72"/>
      <c r="B13" s="72"/>
      <c r="C13" s="72">
        <v>32</v>
      </c>
      <c r="D13" s="73"/>
      <c r="E13" s="74"/>
      <c r="F13" s="74"/>
      <c r="G13" s="74"/>
      <c r="H13" s="74"/>
      <c r="I13" s="74"/>
      <c r="J13" s="75"/>
      <c r="K13" s="67"/>
      <c r="L13" s="89"/>
      <c r="M13" s="90"/>
      <c r="N13" s="90"/>
      <c r="O13" s="90"/>
      <c r="P13" s="90"/>
      <c r="Q13" s="90"/>
      <c r="R13" s="91"/>
      <c r="S13" s="95"/>
      <c r="T13" s="99"/>
      <c r="U13" s="100"/>
      <c r="V13" s="100"/>
      <c r="W13" s="99"/>
      <c r="X13" s="100"/>
      <c r="Y13" s="101"/>
      <c r="Z13" s="122"/>
      <c r="AA13" s="122"/>
      <c r="AB13" s="122"/>
      <c r="AC13" s="122"/>
    </row>
    <row r="14" spans="1:29" ht="12.75" thickBot="1">
      <c r="A14" s="72"/>
      <c r="B14" s="79"/>
      <c r="C14" s="79">
        <v>37</v>
      </c>
      <c r="D14" s="80"/>
      <c r="E14" s="81"/>
      <c r="F14" s="81"/>
      <c r="G14" s="81"/>
      <c r="H14" s="81"/>
      <c r="I14" s="81"/>
      <c r="J14" s="82"/>
      <c r="K14" s="67"/>
      <c r="L14" s="92"/>
      <c r="M14" s="93"/>
      <c r="N14" s="93"/>
      <c r="O14" s="93"/>
      <c r="P14" s="93"/>
      <c r="Q14" s="93"/>
      <c r="R14" s="94"/>
      <c r="S14" s="95"/>
      <c r="T14" s="102"/>
      <c r="U14" s="103"/>
      <c r="V14" s="103"/>
      <c r="W14" s="102"/>
      <c r="X14" s="103"/>
      <c r="Y14" s="104"/>
      <c r="Z14" s="122"/>
      <c r="AA14" s="122"/>
      <c r="AB14" s="122"/>
      <c r="AC14" s="122"/>
    </row>
    <row r="15" spans="1:29">
      <c r="A15" s="72"/>
      <c r="B15" s="63" t="s">
        <v>6</v>
      </c>
      <c r="C15" s="63">
        <v>22</v>
      </c>
      <c r="D15" s="64"/>
      <c r="E15" s="65"/>
      <c r="F15" s="65"/>
      <c r="G15" s="65"/>
      <c r="H15" s="65"/>
      <c r="I15" s="65"/>
      <c r="J15" s="66"/>
      <c r="K15" s="67"/>
      <c r="L15" s="86"/>
      <c r="M15" s="87"/>
      <c r="N15" s="87"/>
      <c r="O15" s="87"/>
      <c r="P15" s="87"/>
      <c r="Q15" s="87"/>
      <c r="R15" s="88"/>
      <c r="S15" s="95"/>
      <c r="T15" s="96"/>
      <c r="U15" s="97"/>
      <c r="V15" s="97"/>
      <c r="W15" s="105"/>
      <c r="X15" s="106"/>
      <c r="Y15" s="107"/>
      <c r="Z15" s="122"/>
      <c r="AA15" s="122"/>
      <c r="AB15" s="122"/>
      <c r="AC15" s="122"/>
    </row>
    <row r="16" spans="1:29">
      <c r="A16" s="72"/>
      <c r="B16" s="72"/>
      <c r="C16" s="72">
        <v>27</v>
      </c>
      <c r="D16" s="73"/>
      <c r="E16" s="74"/>
      <c r="F16" s="74"/>
      <c r="G16" s="74"/>
      <c r="H16" s="74"/>
      <c r="I16" s="74"/>
      <c r="J16" s="75"/>
      <c r="K16" s="67"/>
      <c r="L16" s="89"/>
      <c r="M16" s="90"/>
      <c r="N16" s="90"/>
      <c r="O16" s="90"/>
      <c r="P16" s="90"/>
      <c r="Q16" s="90"/>
      <c r="R16" s="91"/>
      <c r="S16" s="95"/>
      <c r="T16" s="99"/>
      <c r="U16" s="100"/>
      <c r="V16" s="100"/>
      <c r="W16" s="99"/>
      <c r="X16" s="100"/>
      <c r="Y16" s="101"/>
      <c r="Z16" s="122"/>
      <c r="AA16" s="122"/>
      <c r="AB16" s="122"/>
      <c r="AC16" s="122"/>
    </row>
    <row r="17" spans="1:40">
      <c r="A17" s="72"/>
      <c r="B17" s="72"/>
      <c r="C17" s="72">
        <v>32</v>
      </c>
      <c r="D17" s="73"/>
      <c r="E17" s="74"/>
      <c r="F17" s="74"/>
      <c r="G17" s="74"/>
      <c r="H17" s="74"/>
      <c r="I17" s="74"/>
      <c r="J17" s="75"/>
      <c r="K17" s="67"/>
      <c r="L17" s="89"/>
      <c r="M17" s="90"/>
      <c r="N17" s="90"/>
      <c r="O17" s="90"/>
      <c r="P17" s="90"/>
      <c r="Q17" s="90"/>
      <c r="R17" s="91"/>
      <c r="S17" s="95"/>
      <c r="T17" s="99"/>
      <c r="U17" s="100"/>
      <c r="V17" s="100"/>
      <c r="W17" s="99"/>
      <c r="X17" s="100"/>
      <c r="Y17" s="101"/>
      <c r="Z17" s="122"/>
      <c r="AA17" s="122"/>
      <c r="AB17" s="122"/>
      <c r="AC17" s="122"/>
    </row>
    <row r="18" spans="1:40" ht="12.75" thickBot="1">
      <c r="A18" s="79"/>
      <c r="B18" s="79"/>
      <c r="C18" s="79">
        <v>37</v>
      </c>
      <c r="D18" s="80"/>
      <c r="E18" s="81"/>
      <c r="F18" s="81"/>
      <c r="G18" s="81"/>
      <c r="H18" s="81"/>
      <c r="I18" s="81"/>
      <c r="J18" s="82"/>
      <c r="K18" s="67"/>
      <c r="L18" s="92"/>
      <c r="M18" s="93"/>
      <c r="N18" s="93"/>
      <c r="O18" s="93"/>
      <c r="P18" s="93"/>
      <c r="Q18" s="93"/>
      <c r="R18" s="94"/>
      <c r="S18" s="95"/>
      <c r="T18" s="102"/>
      <c r="U18" s="103"/>
      <c r="V18" s="103"/>
      <c r="W18" s="102"/>
      <c r="X18" s="103"/>
      <c r="Y18" s="104"/>
      <c r="Z18" s="1" t="s">
        <v>91</v>
      </c>
      <c r="AA18" s="1" t="s">
        <v>92</v>
      </c>
      <c r="AB18" s="1" t="s">
        <v>93</v>
      </c>
      <c r="AC18" s="1" t="s">
        <v>94</v>
      </c>
      <c r="AD18" s="1" t="s">
        <v>95</v>
      </c>
      <c r="AE18" s="1" t="s">
        <v>96</v>
      </c>
      <c r="AF18" s="1" t="s">
        <v>97</v>
      </c>
      <c r="AG18" s="1" t="s">
        <v>98</v>
      </c>
      <c r="AH18" s="1" t="s">
        <v>99</v>
      </c>
      <c r="AI18" s="1" t="s">
        <v>92</v>
      </c>
      <c r="AJ18" s="1" t="s">
        <v>93</v>
      </c>
      <c r="AK18" s="1" t="s">
        <v>95</v>
      </c>
      <c r="AL18" s="1" t="s">
        <v>96</v>
      </c>
      <c r="AM18" s="1" t="s">
        <v>98</v>
      </c>
      <c r="AN18" s="1" t="s">
        <v>99</v>
      </c>
    </row>
    <row r="19" spans="1:40" ht="15.75">
      <c r="A19" s="13" t="s">
        <v>7</v>
      </c>
      <c r="B19" s="13" t="s">
        <v>8</v>
      </c>
      <c r="C19" s="13">
        <v>22</v>
      </c>
      <c r="D19" s="14">
        <v>5084.1135999999997</v>
      </c>
      <c r="E19" s="15">
        <v>41.828899999999997</v>
      </c>
      <c r="F19" s="15">
        <v>43.389800000000001</v>
      </c>
      <c r="G19" s="15">
        <v>44.960599999999999</v>
      </c>
      <c r="H19" s="15">
        <v>22337.120999999999</v>
      </c>
      <c r="I19" s="15">
        <v>29.92</v>
      </c>
      <c r="J19" s="16">
        <f t="shared" ref="J19:J82" si="0">H19/3600</f>
        <v>6.2047558333333335</v>
      </c>
      <c r="L19" s="14"/>
      <c r="M19" s="15"/>
      <c r="N19" s="15"/>
      <c r="O19" s="15"/>
      <c r="P19" s="15"/>
      <c r="Q19" s="15"/>
      <c r="R19" s="16">
        <f t="shared" ref="R19:R82" si="1">P19/3600</f>
        <v>0</v>
      </c>
      <c r="S19" s="20"/>
      <c r="T19" s="21" t="e">
        <f ca="1">bdrate($D19:$D22,E19:E22,$L19:$L22,M19:M22)</f>
        <v>#NAME?</v>
      </c>
      <c r="U19" s="22" t="e">
        <f ca="1">bdrate($D19:$D22,F19:F22,$L19:$L22,N19:N22)</f>
        <v>#NAME?</v>
      </c>
      <c r="V19" s="22" t="e">
        <f ca="1">bdrate($D19:$D22,G19:G22,$L19:$L22,O19:O22)</f>
        <v>#NAME?</v>
      </c>
      <c r="W19" s="44" t="e">
        <f ca="1">bdrateOld($D19:$D22,E19:E22,$L19:$L22,M19:M22)</f>
        <v>#NAME?</v>
      </c>
      <c r="X19" s="45" t="e">
        <f ca="1">bdrateOld($D19:$D22,F19:F22,$L19:$L22,N19:N22)</f>
        <v>#NAME?</v>
      </c>
      <c r="Y19" s="46" t="e">
        <f ca="1">bdrateOld($D19:$D22,G19:G22,$L19:$L22,O19:O22)</f>
        <v>#NAME?</v>
      </c>
      <c r="Z19">
        <v>42864</v>
      </c>
      <c r="AA19">
        <v>53</v>
      </c>
      <c r="AB19">
        <v>42811</v>
      </c>
      <c r="AC19">
        <v>45668</v>
      </c>
      <c r="AD19">
        <v>0</v>
      </c>
      <c r="AE19">
        <v>45668</v>
      </c>
      <c r="AF19">
        <v>45668</v>
      </c>
      <c r="AG19">
        <v>0</v>
      </c>
      <c r="AH19">
        <v>45668</v>
      </c>
      <c r="AI19" s="123">
        <f>AA19/Z19</f>
        <v>1.236468831653602E-3</v>
      </c>
      <c r="AJ19" s="123">
        <f>AB19/Z19</f>
        <v>0.99876353116834637</v>
      </c>
      <c r="AK19" s="123">
        <f>AD19/AC19</f>
        <v>0</v>
      </c>
      <c r="AL19" s="123">
        <f>AE19/AC19</f>
        <v>1</v>
      </c>
      <c r="AM19" s="123">
        <f>AG19/AF19</f>
        <v>0</v>
      </c>
      <c r="AN19" s="123">
        <f>AH19/AF19</f>
        <v>1</v>
      </c>
    </row>
    <row r="20" spans="1:40" ht="15.75">
      <c r="A20" s="24" t="s">
        <v>9</v>
      </c>
      <c r="B20" s="24"/>
      <c r="C20" s="24">
        <v>27</v>
      </c>
      <c r="D20" s="25">
        <v>2375.4288000000001</v>
      </c>
      <c r="E20" s="26">
        <v>39.7761</v>
      </c>
      <c r="F20" s="26">
        <v>41.695700000000002</v>
      </c>
      <c r="G20" s="26">
        <v>42.900100000000002</v>
      </c>
      <c r="H20" s="26">
        <v>19241.486000000001</v>
      </c>
      <c r="I20" s="26">
        <v>25.364999999999998</v>
      </c>
      <c r="J20" s="27">
        <f t="shared" si="0"/>
        <v>5.3448572222222221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  <c r="Z20">
        <v>20140</v>
      </c>
      <c r="AA20">
        <v>17</v>
      </c>
      <c r="AB20">
        <v>20123</v>
      </c>
      <c r="AC20">
        <v>27276</v>
      </c>
      <c r="AD20">
        <v>0</v>
      </c>
      <c r="AE20">
        <v>27276</v>
      </c>
      <c r="AF20">
        <v>27276</v>
      </c>
      <c r="AG20">
        <v>1</v>
      </c>
      <c r="AH20">
        <v>27275</v>
      </c>
      <c r="AI20" s="123">
        <f t="shared" ref="AI20:AI83" si="2">AA20/Z20</f>
        <v>8.4409136047666332E-4</v>
      </c>
      <c r="AJ20" s="123">
        <f t="shared" ref="AJ20:AJ83" si="3">AB20/Z20</f>
        <v>0.9991559086395233</v>
      </c>
      <c r="AK20" s="123">
        <f t="shared" ref="AK20:AK83" si="4">AD20/AC20</f>
        <v>0</v>
      </c>
      <c r="AL20" s="123">
        <f t="shared" ref="AL20:AL83" si="5">AE20/AC20</f>
        <v>1</v>
      </c>
      <c r="AM20" s="123">
        <f t="shared" ref="AM20:AM83" si="6">AG20/AF20</f>
        <v>3.6662267194603312E-5</v>
      </c>
      <c r="AN20" s="123">
        <f t="shared" ref="AN20:AN83" si="7">AH20/AF20</f>
        <v>0.99996333773280544</v>
      </c>
    </row>
    <row r="21" spans="1:40" ht="15.75">
      <c r="A21" s="24"/>
      <c r="B21" s="24"/>
      <c r="C21" s="24">
        <v>32</v>
      </c>
      <c r="D21" s="25">
        <v>1143.692</v>
      </c>
      <c r="E21" s="26">
        <v>37.194899999999997</v>
      </c>
      <c r="F21" s="26">
        <v>40.413899999999998</v>
      </c>
      <c r="G21" s="26">
        <v>41.6126</v>
      </c>
      <c r="H21" s="26">
        <v>16909.844000000001</v>
      </c>
      <c r="I21" s="26">
        <v>22.23</v>
      </c>
      <c r="J21" s="27">
        <f t="shared" si="0"/>
        <v>4.6971788888888888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  <c r="Z21">
        <v>8972</v>
      </c>
      <c r="AA21">
        <v>9</v>
      </c>
      <c r="AB21">
        <v>8963</v>
      </c>
      <c r="AC21">
        <v>15405</v>
      </c>
      <c r="AD21">
        <v>0</v>
      </c>
      <c r="AE21">
        <v>15405</v>
      </c>
      <c r="AF21">
        <v>15405</v>
      </c>
      <c r="AG21">
        <v>0</v>
      </c>
      <c r="AH21">
        <v>15405</v>
      </c>
      <c r="AI21" s="123">
        <f t="shared" si="2"/>
        <v>1.0031208203299152E-3</v>
      </c>
      <c r="AJ21" s="123">
        <f t="shared" si="3"/>
        <v>0.99899687917967006</v>
      </c>
      <c r="AK21" s="123">
        <f t="shared" si="4"/>
        <v>0</v>
      </c>
      <c r="AL21" s="123">
        <f t="shared" si="5"/>
        <v>1</v>
      </c>
      <c r="AM21" s="123">
        <f t="shared" si="6"/>
        <v>0</v>
      </c>
      <c r="AN21" s="123">
        <f t="shared" si="7"/>
        <v>1</v>
      </c>
    </row>
    <row r="22" spans="1:40" ht="16.5" thickBot="1">
      <c r="A22" s="24"/>
      <c r="B22" s="34"/>
      <c r="C22" s="34">
        <v>37</v>
      </c>
      <c r="D22" s="35">
        <v>559.88</v>
      </c>
      <c r="E22" s="36">
        <v>34.581800000000001</v>
      </c>
      <c r="F22" s="36">
        <v>39.544400000000003</v>
      </c>
      <c r="G22" s="36">
        <v>40.8476</v>
      </c>
      <c r="H22" s="36">
        <v>15179.851000000001</v>
      </c>
      <c r="I22" s="36">
        <v>19.89</v>
      </c>
      <c r="J22" s="37">
        <f t="shared" si="0"/>
        <v>4.2166252777777782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  <c r="Z22">
        <v>2888</v>
      </c>
      <c r="AA22">
        <v>2</v>
      </c>
      <c r="AB22">
        <v>2886</v>
      </c>
      <c r="AC22">
        <v>8418</v>
      </c>
      <c r="AD22">
        <v>0</v>
      </c>
      <c r="AE22">
        <v>8418</v>
      </c>
      <c r="AF22">
        <v>8418</v>
      </c>
      <c r="AG22">
        <v>0</v>
      </c>
      <c r="AH22">
        <v>8418</v>
      </c>
      <c r="AI22" s="123">
        <f t="shared" si="2"/>
        <v>6.925207756232687E-4</v>
      </c>
      <c r="AJ22" s="123">
        <f t="shared" si="3"/>
        <v>0.99930747922437668</v>
      </c>
      <c r="AK22" s="123">
        <f t="shared" si="4"/>
        <v>0</v>
      </c>
      <c r="AL22" s="123">
        <f t="shared" si="5"/>
        <v>1</v>
      </c>
      <c r="AM22" s="123">
        <f t="shared" si="6"/>
        <v>0</v>
      </c>
      <c r="AN22" s="123">
        <f t="shared" si="7"/>
        <v>1</v>
      </c>
    </row>
    <row r="23" spans="1:40" ht="15.75">
      <c r="A23" s="24"/>
      <c r="B23" s="13" t="s">
        <v>10</v>
      </c>
      <c r="C23" s="13">
        <v>22</v>
      </c>
      <c r="D23" s="14">
        <v>7815.7456000000002</v>
      </c>
      <c r="E23" s="15">
        <v>39.976700000000001</v>
      </c>
      <c r="F23" s="15">
        <v>42.024299999999997</v>
      </c>
      <c r="G23" s="15">
        <v>43.211500000000001</v>
      </c>
      <c r="H23" s="15">
        <v>20859.342000000001</v>
      </c>
      <c r="I23" s="15">
        <v>31.792999999999999</v>
      </c>
      <c r="J23" s="16">
        <f t="shared" si="0"/>
        <v>5.7942616666666664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 ca="1">bdrate($D23:$D26,E23:E26,$L23:$L26,M23:M26)</f>
        <v>#NAME?</v>
      </c>
      <c r="U23" s="22" t="e">
        <f ca="1">bdrate($D23:$D26,F23:F26,$L23:$L26,N23:N26)</f>
        <v>#NAME?</v>
      </c>
      <c r="V23" s="22" t="e">
        <f ca="1">bdrate($D23:$D26,G23:G26,$L23:$L26,O23:O26)</f>
        <v>#NAME?</v>
      </c>
      <c r="W23" s="44" t="e">
        <f ca="1">bdrateOld($D23:$D26,E23:E26,$L23:$L26,M23:M26)</f>
        <v>#NAME?</v>
      </c>
      <c r="X23" s="45" t="e">
        <f ca="1">bdrateOld($D23:$D26,F23:F26,$L23:$L26,N23:N26)</f>
        <v>#NAME?</v>
      </c>
      <c r="Y23" s="46" t="e">
        <f ca="1">bdrateOld($D23:$D26,G23:G26,$L23:$L26,O23:O26)</f>
        <v>#NAME?</v>
      </c>
      <c r="Z23">
        <v>171232</v>
      </c>
      <c r="AA23">
        <v>863</v>
      </c>
      <c r="AB23">
        <v>170369</v>
      </c>
      <c r="AC23">
        <v>88063</v>
      </c>
      <c r="AD23">
        <v>12</v>
      </c>
      <c r="AE23">
        <v>88051</v>
      </c>
      <c r="AF23">
        <v>88063</v>
      </c>
      <c r="AG23">
        <v>30</v>
      </c>
      <c r="AH23">
        <v>88033</v>
      </c>
      <c r="AI23" s="123">
        <f t="shared" si="2"/>
        <v>5.0399458045225195E-3</v>
      </c>
      <c r="AJ23" s="123">
        <f t="shared" si="3"/>
        <v>0.99496005419547751</v>
      </c>
      <c r="AK23" s="123">
        <f t="shared" si="4"/>
        <v>1.3626608223658062E-4</v>
      </c>
      <c r="AL23" s="123">
        <f t="shared" si="5"/>
        <v>0.9998637339177634</v>
      </c>
      <c r="AM23" s="123">
        <f t="shared" si="6"/>
        <v>3.4066520559145156E-4</v>
      </c>
      <c r="AN23" s="123">
        <f t="shared" si="7"/>
        <v>0.99965933479440849</v>
      </c>
    </row>
    <row r="24" spans="1:40" ht="15.75">
      <c r="A24" s="24"/>
      <c r="B24" s="24"/>
      <c r="C24" s="24">
        <v>27</v>
      </c>
      <c r="D24" s="25">
        <v>3132.7152000000001</v>
      </c>
      <c r="E24" s="26">
        <v>37.031700000000001</v>
      </c>
      <c r="F24" s="26">
        <v>39.840499999999999</v>
      </c>
      <c r="G24" s="26">
        <v>40.870600000000003</v>
      </c>
      <c r="H24" s="26">
        <v>17165.482</v>
      </c>
      <c r="I24" s="26">
        <v>24.741</v>
      </c>
      <c r="J24" s="27">
        <f t="shared" si="0"/>
        <v>4.7681894444444444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  <c r="Z24">
        <v>103780</v>
      </c>
      <c r="AA24">
        <v>467</v>
      </c>
      <c r="AB24">
        <v>103313</v>
      </c>
      <c r="AC24">
        <v>61345</v>
      </c>
      <c r="AD24">
        <v>3</v>
      </c>
      <c r="AE24">
        <v>61342</v>
      </c>
      <c r="AF24">
        <v>61345</v>
      </c>
      <c r="AG24">
        <v>11</v>
      </c>
      <c r="AH24">
        <v>61334</v>
      </c>
      <c r="AI24" s="123">
        <f t="shared" si="2"/>
        <v>4.4999036423202929E-3</v>
      </c>
      <c r="AJ24" s="123">
        <f t="shared" si="3"/>
        <v>0.99550009635767966</v>
      </c>
      <c r="AK24" s="123">
        <f t="shared" si="4"/>
        <v>4.8903741136196917E-5</v>
      </c>
      <c r="AL24" s="123">
        <f t="shared" si="5"/>
        <v>0.9999510962588638</v>
      </c>
      <c r="AM24" s="123">
        <f t="shared" si="6"/>
        <v>1.7931371749938872E-4</v>
      </c>
      <c r="AN24" s="123">
        <f t="shared" si="7"/>
        <v>0.99982068628250065</v>
      </c>
    </row>
    <row r="25" spans="1:40" ht="15.75">
      <c r="A25" s="24"/>
      <c r="B25" s="24"/>
      <c r="C25" s="24">
        <v>32</v>
      </c>
      <c r="D25" s="25">
        <v>1326.4664</v>
      </c>
      <c r="E25" s="26">
        <v>34.201300000000003</v>
      </c>
      <c r="F25" s="26">
        <v>38.183</v>
      </c>
      <c r="G25" s="26">
        <v>39.474299999999999</v>
      </c>
      <c r="H25" s="26">
        <v>14917.623</v>
      </c>
      <c r="I25" s="26">
        <v>21.106000000000002</v>
      </c>
      <c r="J25" s="27">
        <f t="shared" si="0"/>
        <v>4.1437841666666664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  <c r="Z25">
        <v>57796</v>
      </c>
      <c r="AA25">
        <v>214</v>
      </c>
      <c r="AB25">
        <v>57582</v>
      </c>
      <c r="AC25">
        <v>40843</v>
      </c>
      <c r="AD25">
        <v>0</v>
      </c>
      <c r="AE25">
        <v>40843</v>
      </c>
      <c r="AF25">
        <v>40843</v>
      </c>
      <c r="AG25">
        <v>0</v>
      </c>
      <c r="AH25">
        <v>40843</v>
      </c>
      <c r="AI25" s="123">
        <f t="shared" si="2"/>
        <v>3.7026783860474775E-3</v>
      </c>
      <c r="AJ25" s="123">
        <f t="shared" si="3"/>
        <v>0.99629732161395257</v>
      </c>
      <c r="AK25" s="123">
        <f t="shared" si="4"/>
        <v>0</v>
      </c>
      <c r="AL25" s="123">
        <f t="shared" si="5"/>
        <v>1</v>
      </c>
      <c r="AM25" s="123">
        <f t="shared" si="6"/>
        <v>0</v>
      </c>
      <c r="AN25" s="123">
        <f t="shared" si="7"/>
        <v>1</v>
      </c>
    </row>
    <row r="26" spans="1:40" ht="16.5" thickBot="1">
      <c r="A26" s="24"/>
      <c r="B26" s="34"/>
      <c r="C26" s="34">
        <v>37</v>
      </c>
      <c r="D26" s="35">
        <v>572.73919999999998</v>
      </c>
      <c r="E26" s="36">
        <v>31.599900000000002</v>
      </c>
      <c r="F26" s="36">
        <v>37.0687</v>
      </c>
      <c r="G26" s="36">
        <v>38.689500000000002</v>
      </c>
      <c r="H26" s="36">
        <v>13475.441999999999</v>
      </c>
      <c r="I26" s="36">
        <v>18.501000000000001</v>
      </c>
      <c r="J26" s="37">
        <f t="shared" si="0"/>
        <v>3.7431783333333333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  <c r="Z26">
        <v>23544</v>
      </c>
      <c r="AA26">
        <v>69</v>
      </c>
      <c r="AB26">
        <v>23475</v>
      </c>
      <c r="AC26">
        <v>23298</v>
      </c>
      <c r="AD26">
        <v>1</v>
      </c>
      <c r="AE26">
        <v>23297</v>
      </c>
      <c r="AF26">
        <v>23298</v>
      </c>
      <c r="AG26">
        <v>1</v>
      </c>
      <c r="AH26">
        <v>23297</v>
      </c>
      <c r="AI26" s="123">
        <f t="shared" si="2"/>
        <v>2.930682976554536E-3</v>
      </c>
      <c r="AJ26" s="123">
        <f t="shared" si="3"/>
        <v>0.99706931702344548</v>
      </c>
      <c r="AK26" s="123">
        <f t="shared" si="4"/>
        <v>4.292213923941969E-5</v>
      </c>
      <c r="AL26" s="123">
        <f t="shared" si="5"/>
        <v>0.9999570778607606</v>
      </c>
      <c r="AM26" s="123">
        <f t="shared" si="6"/>
        <v>4.292213923941969E-5</v>
      </c>
      <c r="AN26" s="123">
        <f t="shared" si="7"/>
        <v>0.9999570778607606</v>
      </c>
    </row>
    <row r="27" spans="1:40" ht="15.75">
      <c r="A27" s="24"/>
      <c r="B27" s="13" t="s">
        <v>11</v>
      </c>
      <c r="C27" s="13">
        <v>22</v>
      </c>
      <c r="D27" s="14">
        <v>19492.137599999998</v>
      </c>
      <c r="E27" s="15">
        <v>38.732599999999998</v>
      </c>
      <c r="F27" s="15">
        <v>40.128999999999998</v>
      </c>
      <c r="G27" s="15">
        <v>43.470799999999997</v>
      </c>
      <c r="H27" s="15">
        <v>44898.934000000001</v>
      </c>
      <c r="I27" s="15">
        <v>63.664000000000001</v>
      </c>
      <c r="J27" s="16">
        <f t="shared" si="0"/>
        <v>12.471926111111111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 ca="1">bdrate($D27:$D30,E27:E30,$L27:$L30,M27:M30)</f>
        <v>#NAME?</v>
      </c>
      <c r="U27" s="22" t="e">
        <f ca="1">bdrate($D27:$D30,F27:F30,$L27:$L30,N27:N30)</f>
        <v>#NAME?</v>
      </c>
      <c r="V27" s="22" t="e">
        <f ca="1">bdrate($D27:$D30,G27:G30,$L27:$L30,O27:O30)</f>
        <v>#NAME?</v>
      </c>
      <c r="W27" s="44" t="e">
        <f ca="1">bdrateOld($D27:$D30,E27:E30,$L27:$L30,M27:M30)</f>
        <v>#NAME?</v>
      </c>
      <c r="X27" s="45" t="e">
        <f ca="1">bdrateOld($D27:$D30,F27:F30,$L27:$L30,N27:N30)</f>
        <v>#NAME?</v>
      </c>
      <c r="Y27" s="46" t="e">
        <f ca="1">bdrateOld($D27:$D30,G27:G30,$L27:$L30,O27:O30)</f>
        <v>#NAME?</v>
      </c>
      <c r="Z27">
        <v>441124</v>
      </c>
      <c r="AA27">
        <v>5344</v>
      </c>
      <c r="AB27">
        <v>435780</v>
      </c>
      <c r="AC27">
        <v>269200</v>
      </c>
      <c r="AD27">
        <v>100</v>
      </c>
      <c r="AE27">
        <v>269100</v>
      </c>
      <c r="AF27">
        <v>269200</v>
      </c>
      <c r="AG27">
        <v>50</v>
      </c>
      <c r="AH27">
        <v>269150</v>
      </c>
      <c r="AI27" s="123">
        <f t="shared" si="2"/>
        <v>1.2114507485423599E-2</v>
      </c>
      <c r="AJ27" s="123">
        <f t="shared" si="3"/>
        <v>0.98788549251457636</v>
      </c>
      <c r="AK27" s="123">
        <f t="shared" si="4"/>
        <v>3.714710252600297E-4</v>
      </c>
      <c r="AL27" s="123">
        <f t="shared" si="5"/>
        <v>0.99962852897473997</v>
      </c>
      <c r="AM27" s="123">
        <f t="shared" si="6"/>
        <v>1.8573551263001485E-4</v>
      </c>
      <c r="AN27" s="123">
        <f t="shared" si="7"/>
        <v>0.99981426448736999</v>
      </c>
    </row>
    <row r="28" spans="1:40" ht="15.75">
      <c r="A28" s="24"/>
      <c r="B28" s="24"/>
      <c r="C28" s="24">
        <v>27</v>
      </c>
      <c r="D28" s="25">
        <v>5650.38</v>
      </c>
      <c r="E28" s="26">
        <v>36.741</v>
      </c>
      <c r="F28" s="26">
        <v>38.902900000000002</v>
      </c>
      <c r="G28" s="26">
        <v>41.430500000000002</v>
      </c>
      <c r="H28" s="26">
        <v>35003.226999999999</v>
      </c>
      <c r="I28" s="26">
        <v>44.631</v>
      </c>
      <c r="J28" s="27">
        <f t="shared" si="0"/>
        <v>9.7231186111111114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  <c r="Z28">
        <v>216820</v>
      </c>
      <c r="AA28">
        <v>748</v>
      </c>
      <c r="AB28">
        <v>216072</v>
      </c>
      <c r="AC28">
        <v>163188</v>
      </c>
      <c r="AD28">
        <v>5</v>
      </c>
      <c r="AE28">
        <v>163183</v>
      </c>
      <c r="AF28">
        <v>163188</v>
      </c>
      <c r="AG28">
        <v>9</v>
      </c>
      <c r="AH28">
        <v>163179</v>
      </c>
      <c r="AI28" s="123">
        <f t="shared" si="2"/>
        <v>3.4498662485010607E-3</v>
      </c>
      <c r="AJ28" s="123">
        <f t="shared" si="3"/>
        <v>0.99655013375149892</v>
      </c>
      <c r="AK28" s="123">
        <f t="shared" si="4"/>
        <v>3.0639507806946587E-5</v>
      </c>
      <c r="AL28" s="123">
        <f t="shared" si="5"/>
        <v>0.99996936049219309</v>
      </c>
      <c r="AM28" s="123">
        <f t="shared" si="6"/>
        <v>5.5151114052503859E-5</v>
      </c>
      <c r="AN28" s="123">
        <f t="shared" si="7"/>
        <v>0.99994484888594748</v>
      </c>
    </row>
    <row r="29" spans="1:40" ht="15.75">
      <c r="A29" s="24"/>
      <c r="B29" s="24"/>
      <c r="C29" s="24">
        <v>32</v>
      </c>
      <c r="D29" s="25">
        <v>2552.6727999999998</v>
      </c>
      <c r="E29" s="26">
        <v>34.5685</v>
      </c>
      <c r="F29" s="26">
        <v>37.935600000000001</v>
      </c>
      <c r="G29" s="26">
        <v>39.765599999999999</v>
      </c>
      <c r="H29" s="26">
        <v>30656.802</v>
      </c>
      <c r="I29" s="26">
        <v>38.298000000000002</v>
      </c>
      <c r="J29" s="27">
        <f t="shared" si="0"/>
        <v>8.5157783333333334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  <c r="Z29">
        <v>106576</v>
      </c>
      <c r="AA29">
        <v>179</v>
      </c>
      <c r="AB29">
        <v>106397</v>
      </c>
      <c r="AC29">
        <v>101705</v>
      </c>
      <c r="AD29">
        <v>2</v>
      </c>
      <c r="AE29">
        <v>101703</v>
      </c>
      <c r="AF29">
        <v>101705</v>
      </c>
      <c r="AG29">
        <v>0</v>
      </c>
      <c r="AH29">
        <v>101705</v>
      </c>
      <c r="AI29" s="123">
        <f t="shared" si="2"/>
        <v>1.6795526197267677E-3</v>
      </c>
      <c r="AJ29" s="123">
        <f t="shared" si="3"/>
        <v>0.99832044738027326</v>
      </c>
      <c r="AK29" s="123">
        <f t="shared" si="4"/>
        <v>1.9664716582272259E-5</v>
      </c>
      <c r="AL29" s="123">
        <f t="shared" si="5"/>
        <v>0.99998033528341768</v>
      </c>
      <c r="AM29" s="123">
        <f t="shared" si="6"/>
        <v>0</v>
      </c>
      <c r="AN29" s="123">
        <f t="shared" si="7"/>
        <v>1</v>
      </c>
    </row>
    <row r="30" spans="1:40" ht="16.5" thickBot="1">
      <c r="A30" s="24"/>
      <c r="B30" s="34"/>
      <c r="C30" s="34">
        <v>37</v>
      </c>
      <c r="D30" s="35">
        <v>1260.7272</v>
      </c>
      <c r="E30" s="36">
        <v>32.230800000000002</v>
      </c>
      <c r="F30" s="36">
        <v>37.1905</v>
      </c>
      <c r="G30" s="36">
        <v>38.525199999999998</v>
      </c>
      <c r="H30" s="36">
        <v>28063.982</v>
      </c>
      <c r="I30" s="36">
        <v>34.537999999999997</v>
      </c>
      <c r="J30" s="37">
        <f t="shared" si="0"/>
        <v>7.7955505555555558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  <c r="Z30">
        <v>41552</v>
      </c>
      <c r="AA30">
        <v>45</v>
      </c>
      <c r="AB30">
        <v>41507</v>
      </c>
      <c r="AC30">
        <v>54693</v>
      </c>
      <c r="AD30">
        <v>0</v>
      </c>
      <c r="AE30">
        <v>54693</v>
      </c>
      <c r="AF30">
        <v>54693</v>
      </c>
      <c r="AG30">
        <v>0</v>
      </c>
      <c r="AH30">
        <v>54693</v>
      </c>
      <c r="AI30" s="123">
        <f t="shared" si="2"/>
        <v>1.0829803619561032E-3</v>
      </c>
      <c r="AJ30" s="123">
        <f t="shared" si="3"/>
        <v>0.99891701963804391</v>
      </c>
      <c r="AK30" s="123">
        <f t="shared" si="4"/>
        <v>0</v>
      </c>
      <c r="AL30" s="123">
        <f t="shared" si="5"/>
        <v>1</v>
      </c>
      <c r="AM30" s="123">
        <f t="shared" si="6"/>
        <v>0</v>
      </c>
      <c r="AN30" s="123">
        <f t="shared" si="7"/>
        <v>1</v>
      </c>
    </row>
    <row r="31" spans="1:40" ht="15.75">
      <c r="A31" s="24"/>
      <c r="B31" s="13" t="s">
        <v>12</v>
      </c>
      <c r="C31" s="13">
        <v>22</v>
      </c>
      <c r="D31" s="14">
        <v>19328.323199999999</v>
      </c>
      <c r="E31" s="15">
        <v>39.4846</v>
      </c>
      <c r="F31" s="15">
        <v>43.7821</v>
      </c>
      <c r="G31" s="15">
        <v>45.027900000000002</v>
      </c>
      <c r="H31" s="15">
        <v>52953.843999999997</v>
      </c>
      <c r="I31" s="15">
        <v>73.475999999999999</v>
      </c>
      <c r="J31" s="16">
        <f t="shared" si="0"/>
        <v>14.709401111111111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 ca="1">bdrate($D31:$D34,E31:E34,$L31:$L34,M31:M34)</f>
        <v>#NAME?</v>
      </c>
      <c r="U31" s="22" t="e">
        <f ca="1">bdrate($D31:$D34,F31:F34,$L31:$L34,N31:N34)</f>
        <v>#NAME?</v>
      </c>
      <c r="V31" s="22" t="e">
        <f ca="1">bdrate($D31:$D34,G31:G34,$L31:$L34,O31:O34)</f>
        <v>#NAME?</v>
      </c>
      <c r="W31" s="44" t="e">
        <f ca="1">bdrateOld($D31:$D34,E31:E34,$L31:$L34,M31:M34)</f>
        <v>#NAME?</v>
      </c>
      <c r="X31" s="45" t="e">
        <f ca="1">bdrateOld($D31:$D34,F31:F34,$L31:$L34,N31:N34)</f>
        <v>#NAME?</v>
      </c>
      <c r="Y31" s="46" t="e">
        <f ca="1">bdrateOld($D31:$D34,G31:G34,$L31:$L34,O31:O34)</f>
        <v>#NAME?</v>
      </c>
      <c r="Z31">
        <v>1059644</v>
      </c>
      <c r="AA31">
        <v>13908</v>
      </c>
      <c r="AB31">
        <v>1045736</v>
      </c>
      <c r="AC31">
        <v>687229</v>
      </c>
      <c r="AD31">
        <v>53</v>
      </c>
      <c r="AE31">
        <v>687176</v>
      </c>
      <c r="AF31">
        <v>687229</v>
      </c>
      <c r="AG31">
        <v>138</v>
      </c>
      <c r="AH31">
        <v>687091</v>
      </c>
      <c r="AI31" s="123">
        <f t="shared" si="2"/>
        <v>1.31251627905221E-2</v>
      </c>
      <c r="AJ31" s="123">
        <f t="shared" si="3"/>
        <v>0.98687483720947788</v>
      </c>
      <c r="AK31" s="123">
        <f t="shared" si="4"/>
        <v>7.7121308908675274E-5</v>
      </c>
      <c r="AL31" s="123">
        <f t="shared" si="5"/>
        <v>0.99992287869109131</v>
      </c>
      <c r="AM31" s="123">
        <f t="shared" si="6"/>
        <v>2.0080642696975826E-4</v>
      </c>
      <c r="AN31" s="123">
        <f t="shared" si="7"/>
        <v>0.99979919357303026</v>
      </c>
    </row>
    <row r="32" spans="1:40" ht="15.75">
      <c r="A32" s="24"/>
      <c r="B32" s="24"/>
      <c r="C32" s="24">
        <v>27</v>
      </c>
      <c r="D32" s="25">
        <v>6651.7464</v>
      </c>
      <c r="E32" s="26">
        <v>37.549700000000001</v>
      </c>
      <c r="F32" s="26">
        <v>42.283200000000001</v>
      </c>
      <c r="G32" s="26">
        <v>42.735399999999998</v>
      </c>
      <c r="H32" s="26">
        <v>42832.625</v>
      </c>
      <c r="I32" s="26">
        <v>56.518999999999998</v>
      </c>
      <c r="J32" s="27">
        <f t="shared" si="0"/>
        <v>11.897951388888888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  <c r="Z32">
        <v>569452</v>
      </c>
      <c r="AA32">
        <v>2167</v>
      </c>
      <c r="AB32">
        <v>567285</v>
      </c>
      <c r="AC32">
        <v>401658</v>
      </c>
      <c r="AD32">
        <v>7</v>
      </c>
      <c r="AE32">
        <v>401651</v>
      </c>
      <c r="AF32">
        <v>401658</v>
      </c>
      <c r="AG32">
        <v>19</v>
      </c>
      <c r="AH32">
        <v>401639</v>
      </c>
      <c r="AI32" s="123">
        <f t="shared" si="2"/>
        <v>3.8054129233017005E-3</v>
      </c>
      <c r="AJ32" s="123">
        <f t="shared" si="3"/>
        <v>0.99619458707669828</v>
      </c>
      <c r="AK32" s="123">
        <f t="shared" si="4"/>
        <v>1.7427761926813357E-5</v>
      </c>
      <c r="AL32" s="123">
        <f t="shared" si="5"/>
        <v>0.99998257223807319</v>
      </c>
      <c r="AM32" s="123">
        <f t="shared" si="6"/>
        <v>4.7303925229921972E-5</v>
      </c>
      <c r="AN32" s="123">
        <f t="shared" si="7"/>
        <v>0.99995269607477011</v>
      </c>
    </row>
    <row r="33" spans="1:40" ht="15.75">
      <c r="A33" s="24"/>
      <c r="B33" s="24"/>
      <c r="C33" s="24">
        <v>32</v>
      </c>
      <c r="D33" s="25">
        <v>3086.2015999999999</v>
      </c>
      <c r="E33" s="26">
        <v>35.543999999999997</v>
      </c>
      <c r="F33" s="26">
        <v>40.923200000000001</v>
      </c>
      <c r="G33" s="26">
        <v>40.753300000000003</v>
      </c>
      <c r="H33" s="26">
        <v>36946.356</v>
      </c>
      <c r="I33" s="26">
        <v>48.234999999999999</v>
      </c>
      <c r="J33" s="27">
        <f t="shared" si="0"/>
        <v>10.262876666666667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  <c r="Z33">
        <v>255932</v>
      </c>
      <c r="AA33">
        <v>452</v>
      </c>
      <c r="AB33">
        <v>255480</v>
      </c>
      <c r="AC33">
        <v>231198</v>
      </c>
      <c r="AD33">
        <v>1</v>
      </c>
      <c r="AE33">
        <v>231197</v>
      </c>
      <c r="AF33">
        <v>231198</v>
      </c>
      <c r="AG33">
        <v>2</v>
      </c>
      <c r="AH33">
        <v>231196</v>
      </c>
      <c r="AI33" s="123">
        <f t="shared" si="2"/>
        <v>1.766094118750293E-3</v>
      </c>
      <c r="AJ33" s="123">
        <f t="shared" si="3"/>
        <v>0.99823390588124972</v>
      </c>
      <c r="AK33" s="123">
        <f t="shared" si="4"/>
        <v>4.3252969316343564E-6</v>
      </c>
      <c r="AL33" s="123">
        <f t="shared" si="5"/>
        <v>0.99999567470306838</v>
      </c>
      <c r="AM33" s="123">
        <f t="shared" si="6"/>
        <v>8.6505938632687128E-6</v>
      </c>
      <c r="AN33" s="123">
        <f t="shared" si="7"/>
        <v>0.99999134940613676</v>
      </c>
    </row>
    <row r="34" spans="1:40" ht="16.5" thickBot="1">
      <c r="A34" s="24"/>
      <c r="B34" s="34"/>
      <c r="C34" s="34">
        <v>37</v>
      </c>
      <c r="D34" s="35">
        <v>1572.9767999999999</v>
      </c>
      <c r="E34" s="36">
        <v>33.387999999999998</v>
      </c>
      <c r="F34" s="36">
        <v>39.903300000000002</v>
      </c>
      <c r="G34" s="36">
        <v>39.373199999999997</v>
      </c>
      <c r="H34" s="36">
        <v>32959.212</v>
      </c>
      <c r="I34" s="36">
        <v>43.118000000000002</v>
      </c>
      <c r="J34" s="37">
        <f t="shared" si="0"/>
        <v>9.1553366666666669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  <c r="Z34">
        <v>93452</v>
      </c>
      <c r="AA34">
        <v>71</v>
      </c>
      <c r="AB34">
        <v>93381</v>
      </c>
      <c r="AC34">
        <v>117387</v>
      </c>
      <c r="AD34">
        <v>0</v>
      </c>
      <c r="AE34">
        <v>117387</v>
      </c>
      <c r="AF34">
        <v>117387</v>
      </c>
      <c r="AG34">
        <v>0</v>
      </c>
      <c r="AH34">
        <v>117387</v>
      </c>
      <c r="AI34" s="123">
        <f t="shared" si="2"/>
        <v>7.5974831999315153E-4</v>
      </c>
      <c r="AJ34" s="123">
        <f t="shared" si="3"/>
        <v>0.99924025168000685</v>
      </c>
      <c r="AK34" s="123">
        <f t="shared" si="4"/>
        <v>0</v>
      </c>
      <c r="AL34" s="123">
        <f t="shared" si="5"/>
        <v>1</v>
      </c>
      <c r="AM34" s="123">
        <f t="shared" si="6"/>
        <v>0</v>
      </c>
      <c r="AN34" s="123">
        <f t="shared" si="7"/>
        <v>1</v>
      </c>
    </row>
    <row r="35" spans="1:40" ht="15.75">
      <c r="A35" s="24"/>
      <c r="B35" s="13" t="s">
        <v>13</v>
      </c>
      <c r="C35" s="13">
        <v>22</v>
      </c>
      <c r="D35" s="14">
        <v>52090.696799999998</v>
      </c>
      <c r="E35" s="15">
        <v>38.270499999999998</v>
      </c>
      <c r="F35" s="15">
        <v>42.050899999999999</v>
      </c>
      <c r="G35" s="15">
        <v>44.253799999999998</v>
      </c>
      <c r="H35" s="15">
        <v>62134.731</v>
      </c>
      <c r="I35" s="15">
        <v>106.96899999999999</v>
      </c>
      <c r="J35" s="16">
        <f t="shared" si="0"/>
        <v>17.2596475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 ca="1">bdrate($D35:$D38,E35:E38,$L35:$L38,M35:M38)</f>
        <v>#NAME?</v>
      </c>
      <c r="U35" s="22" t="e">
        <f ca="1">bdrate($D35:$D38,F35:F38,$L35:$L38,N35:N38)</f>
        <v>#NAME?</v>
      </c>
      <c r="V35" s="22" t="e">
        <f ca="1">bdrate($D35:$D38,G35:G38,$L35:$L38,O35:O38)</f>
        <v>#NAME?</v>
      </c>
      <c r="W35" s="44" t="e">
        <f ca="1">bdrateOld($D35:$D38,E35:E38,$L35:$L38,M35:M38)</f>
        <v>#NAME?</v>
      </c>
      <c r="X35" s="45" t="e">
        <f ca="1">bdrateOld($D35:$D38,F35:F38,$L35:$L38,N35:N38)</f>
        <v>#NAME?</v>
      </c>
      <c r="Y35" s="46" t="e">
        <f ca="1">bdrateOld($D35:$D38,G35:G38,$L35:$L38,O35:O38)</f>
        <v>#NAME?</v>
      </c>
      <c r="Z35">
        <v>118840</v>
      </c>
      <c r="AA35">
        <v>4310</v>
      </c>
      <c r="AB35">
        <v>114530</v>
      </c>
      <c r="AC35">
        <v>182065</v>
      </c>
      <c r="AD35">
        <v>58</v>
      </c>
      <c r="AE35">
        <v>182007</v>
      </c>
      <c r="AF35">
        <v>182065</v>
      </c>
      <c r="AG35">
        <v>31</v>
      </c>
      <c r="AH35">
        <v>182034</v>
      </c>
      <c r="AI35" s="123">
        <f t="shared" si="2"/>
        <v>3.6267250084146753E-2</v>
      </c>
      <c r="AJ35" s="123">
        <f t="shared" si="3"/>
        <v>0.96373274991585323</v>
      </c>
      <c r="AK35" s="123">
        <f t="shared" si="4"/>
        <v>3.1856754455826216E-4</v>
      </c>
      <c r="AL35" s="123">
        <f t="shared" si="5"/>
        <v>0.99968143245544172</v>
      </c>
      <c r="AM35" s="123">
        <f t="shared" si="6"/>
        <v>1.7026886002251943E-4</v>
      </c>
      <c r="AN35" s="123">
        <f t="shared" si="7"/>
        <v>0.99982973113997753</v>
      </c>
    </row>
    <row r="36" spans="1:40" ht="15.75">
      <c r="A36" s="24"/>
      <c r="B36" s="24"/>
      <c r="C36" s="24">
        <v>27</v>
      </c>
      <c r="D36" s="25">
        <v>7410.8656000000001</v>
      </c>
      <c r="E36" s="26">
        <v>35.418700000000001</v>
      </c>
      <c r="F36" s="26">
        <v>40.531599999999997</v>
      </c>
      <c r="G36" s="26">
        <v>42.943399999999997</v>
      </c>
      <c r="H36" s="26">
        <v>40059.017999999996</v>
      </c>
      <c r="I36" s="26">
        <v>61.027000000000001</v>
      </c>
      <c r="J36" s="27">
        <f t="shared" si="0"/>
        <v>11.127504999999999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  <c r="Z36">
        <v>86132</v>
      </c>
      <c r="AA36">
        <v>1516</v>
      </c>
      <c r="AB36">
        <v>84616</v>
      </c>
      <c r="AC36">
        <v>51280</v>
      </c>
      <c r="AD36">
        <v>14</v>
      </c>
      <c r="AE36">
        <v>51266</v>
      </c>
      <c r="AF36">
        <v>51280</v>
      </c>
      <c r="AG36">
        <v>5</v>
      </c>
      <c r="AH36">
        <v>51275</v>
      </c>
      <c r="AI36" s="123">
        <f t="shared" si="2"/>
        <v>1.7600891654669576E-2</v>
      </c>
      <c r="AJ36" s="123">
        <f t="shared" si="3"/>
        <v>0.9823991083453304</v>
      </c>
      <c r="AK36" s="123">
        <f t="shared" si="4"/>
        <v>2.7301092043681749E-4</v>
      </c>
      <c r="AL36" s="123">
        <f t="shared" si="5"/>
        <v>0.99972698907956314</v>
      </c>
      <c r="AM36" s="123">
        <f t="shared" si="6"/>
        <v>9.7503900156006244E-5</v>
      </c>
      <c r="AN36" s="123">
        <f t="shared" si="7"/>
        <v>0.99990249609984394</v>
      </c>
    </row>
    <row r="37" spans="1:40" ht="15.75">
      <c r="A37" s="24"/>
      <c r="B37" s="24"/>
      <c r="C37" s="24">
        <v>32</v>
      </c>
      <c r="D37" s="25">
        <v>1973.0871999999999</v>
      </c>
      <c r="E37" s="26">
        <v>33.572000000000003</v>
      </c>
      <c r="F37" s="26">
        <v>39.207000000000001</v>
      </c>
      <c r="G37" s="26">
        <v>41.895200000000003</v>
      </c>
      <c r="H37" s="26">
        <v>33524.042000000001</v>
      </c>
      <c r="I37" s="26">
        <v>49.576999999999998</v>
      </c>
      <c r="J37" s="27">
        <f t="shared" si="0"/>
        <v>9.3122338888888887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  <c r="Z37">
        <v>62228</v>
      </c>
      <c r="AA37">
        <v>558</v>
      </c>
      <c r="AB37">
        <v>61670</v>
      </c>
      <c r="AC37">
        <v>38025</v>
      </c>
      <c r="AD37">
        <v>2</v>
      </c>
      <c r="AE37">
        <v>38023</v>
      </c>
      <c r="AF37">
        <v>38025</v>
      </c>
      <c r="AG37">
        <v>1</v>
      </c>
      <c r="AH37">
        <v>38024</v>
      </c>
      <c r="AI37" s="123">
        <f t="shared" si="2"/>
        <v>8.9670244905830174E-3</v>
      </c>
      <c r="AJ37" s="123">
        <f t="shared" si="3"/>
        <v>0.99103297550941694</v>
      </c>
      <c r="AK37" s="123">
        <f t="shared" si="4"/>
        <v>5.2596975673898752E-5</v>
      </c>
      <c r="AL37" s="123">
        <f t="shared" si="5"/>
        <v>0.99994740302432605</v>
      </c>
      <c r="AM37" s="123">
        <f t="shared" si="6"/>
        <v>2.6298487836949376E-5</v>
      </c>
      <c r="AN37" s="123">
        <f t="shared" si="7"/>
        <v>0.99997370151216303</v>
      </c>
    </row>
    <row r="38" spans="1:40" ht="16.5" thickBot="1">
      <c r="A38" s="34"/>
      <c r="B38" s="34"/>
      <c r="C38" s="34">
        <v>37</v>
      </c>
      <c r="D38" s="35">
        <v>751.45759999999996</v>
      </c>
      <c r="E38" s="36">
        <v>31.308199999999999</v>
      </c>
      <c r="F38" s="36">
        <v>38.255600000000001</v>
      </c>
      <c r="G38" s="36">
        <v>40.9968</v>
      </c>
      <c r="H38" s="36">
        <v>30876.133000000002</v>
      </c>
      <c r="I38" s="36">
        <v>44.802999999999997</v>
      </c>
      <c r="J38" s="37">
        <f t="shared" si="0"/>
        <v>8.5767036111111121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  <c r="Z38">
        <v>34096</v>
      </c>
      <c r="AA38">
        <v>182</v>
      </c>
      <c r="AB38">
        <v>33914</v>
      </c>
      <c r="AC38">
        <v>25765</v>
      </c>
      <c r="AD38">
        <v>0</v>
      </c>
      <c r="AE38">
        <v>25765</v>
      </c>
      <c r="AF38">
        <v>25765</v>
      </c>
      <c r="AG38">
        <v>0</v>
      </c>
      <c r="AH38">
        <v>25765</v>
      </c>
      <c r="AI38" s="123">
        <f t="shared" si="2"/>
        <v>5.3378695448146407E-3</v>
      </c>
      <c r="AJ38" s="123">
        <f t="shared" si="3"/>
        <v>0.99466213045518537</v>
      </c>
      <c r="AK38" s="123">
        <f t="shared" si="4"/>
        <v>0</v>
      </c>
      <c r="AL38" s="123">
        <f t="shared" si="5"/>
        <v>1</v>
      </c>
      <c r="AM38" s="123">
        <f t="shared" si="6"/>
        <v>0</v>
      </c>
      <c r="AN38" s="123">
        <f t="shared" si="7"/>
        <v>1</v>
      </c>
    </row>
    <row r="39" spans="1:40" ht="15.75">
      <c r="A39" s="13" t="s">
        <v>14</v>
      </c>
      <c r="B39" s="13" t="s">
        <v>15</v>
      </c>
      <c r="C39" s="13">
        <v>22</v>
      </c>
      <c r="D39" s="14">
        <v>3614.4391999999998</v>
      </c>
      <c r="E39" s="15">
        <v>40.328699999999998</v>
      </c>
      <c r="F39" s="15">
        <v>42.740299999999998</v>
      </c>
      <c r="G39" s="15">
        <v>43.285499999999999</v>
      </c>
      <c r="H39" s="15">
        <v>9253.9290000000001</v>
      </c>
      <c r="I39" s="15">
        <v>12.994</v>
      </c>
      <c r="J39" s="16">
        <f t="shared" si="0"/>
        <v>2.5705358333333335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 ca="1">bdrate($D39:$D42,E39:E42,$L39:$L42,M39:M42)</f>
        <v>#NAME?</v>
      </c>
      <c r="U39" s="22" t="e">
        <f ca="1">bdrate($D39:$D42,F39:F42,$L39:$L42,N39:N42)</f>
        <v>#NAME?</v>
      </c>
      <c r="V39" s="22" t="e">
        <f ca="1">bdrate($D39:$D42,G39:G42,$L39:$L42,O39:O42)</f>
        <v>#NAME?</v>
      </c>
      <c r="W39" s="44" t="e">
        <f ca="1">bdrateOld($D39:$D42,E39:E42,$L39:$L42,M39:M42)</f>
        <v>#NAME?</v>
      </c>
      <c r="X39" s="45" t="e">
        <f ca="1">bdrateOld($D39:$D42,F39:F42,$L39:$L42,N39:N42)</f>
        <v>#NAME?</v>
      </c>
      <c r="Y39" s="46" t="e">
        <f ca="1">bdrateOld($D39:$D42,G39:G42,$L39:$L42,O39:O42)</f>
        <v>#NAME?</v>
      </c>
      <c r="Z39">
        <v>260824</v>
      </c>
      <c r="AA39">
        <v>2507</v>
      </c>
      <c r="AB39">
        <v>258317</v>
      </c>
      <c r="AC39">
        <v>136097</v>
      </c>
      <c r="AD39">
        <v>28</v>
      </c>
      <c r="AE39">
        <v>136069</v>
      </c>
      <c r="AF39">
        <v>136097</v>
      </c>
      <c r="AG39">
        <v>54</v>
      </c>
      <c r="AH39">
        <v>136043</v>
      </c>
      <c r="AI39" s="123">
        <f t="shared" si="2"/>
        <v>9.6118455356869002E-3</v>
      </c>
      <c r="AJ39" s="123">
        <f t="shared" si="3"/>
        <v>0.99038815446431305</v>
      </c>
      <c r="AK39" s="123">
        <f t="shared" si="4"/>
        <v>2.0573561503927347E-4</v>
      </c>
      <c r="AL39" s="123">
        <f t="shared" si="5"/>
        <v>0.99979426438496077</v>
      </c>
      <c r="AM39" s="123">
        <f t="shared" si="6"/>
        <v>3.9677582900431309E-4</v>
      </c>
      <c r="AN39" s="123">
        <f t="shared" si="7"/>
        <v>0.99960322417099567</v>
      </c>
    </row>
    <row r="40" spans="1:40" ht="15.75">
      <c r="A40" s="24" t="s">
        <v>16</v>
      </c>
      <c r="B40" s="24"/>
      <c r="C40" s="24">
        <v>27</v>
      </c>
      <c r="D40" s="25">
        <v>1705.1736000000001</v>
      </c>
      <c r="E40" s="26">
        <v>37.033799999999999</v>
      </c>
      <c r="F40" s="26">
        <v>39.995199999999997</v>
      </c>
      <c r="G40" s="26">
        <v>40.311300000000003</v>
      </c>
      <c r="H40" s="26">
        <v>7862.8829999999998</v>
      </c>
      <c r="I40" s="26">
        <v>10.483000000000001</v>
      </c>
      <c r="J40" s="27">
        <f t="shared" si="0"/>
        <v>2.1841341666666665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  <c r="Z40">
        <v>138172</v>
      </c>
      <c r="AA40">
        <v>1090</v>
      </c>
      <c r="AB40">
        <v>137082</v>
      </c>
      <c r="AC40">
        <v>92019</v>
      </c>
      <c r="AD40">
        <v>10</v>
      </c>
      <c r="AE40">
        <v>92009</v>
      </c>
      <c r="AF40">
        <v>92019</v>
      </c>
      <c r="AG40">
        <v>15</v>
      </c>
      <c r="AH40">
        <v>92004</v>
      </c>
      <c r="AI40" s="123">
        <f t="shared" si="2"/>
        <v>7.888718408939583E-3</v>
      </c>
      <c r="AJ40" s="123">
        <f t="shared" si="3"/>
        <v>0.99211128159106043</v>
      </c>
      <c r="AK40" s="123">
        <f t="shared" si="4"/>
        <v>1.0867320879383606E-4</v>
      </c>
      <c r="AL40" s="123">
        <f t="shared" si="5"/>
        <v>0.99989132679120618</v>
      </c>
      <c r="AM40" s="123">
        <f t="shared" si="6"/>
        <v>1.6300981319075408E-4</v>
      </c>
      <c r="AN40" s="123">
        <f t="shared" si="7"/>
        <v>0.99983699018680927</v>
      </c>
    </row>
    <row r="41" spans="1:40" ht="15.75">
      <c r="A41" s="24"/>
      <c r="B41" s="24"/>
      <c r="C41" s="24">
        <v>32</v>
      </c>
      <c r="D41" s="25">
        <v>812.23199999999997</v>
      </c>
      <c r="E41" s="26">
        <v>34.055199999999999</v>
      </c>
      <c r="F41" s="26">
        <v>37.942399999999999</v>
      </c>
      <c r="G41" s="26">
        <v>38.070700000000002</v>
      </c>
      <c r="H41" s="26">
        <v>6768.3370000000004</v>
      </c>
      <c r="I41" s="26">
        <v>8.6110000000000007</v>
      </c>
      <c r="J41" s="27">
        <f t="shared" si="0"/>
        <v>1.8800936111111113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  <c r="Z41">
        <v>59548</v>
      </c>
      <c r="AA41">
        <v>312</v>
      </c>
      <c r="AB41">
        <v>59236</v>
      </c>
      <c r="AC41">
        <v>51665</v>
      </c>
      <c r="AD41">
        <v>1</v>
      </c>
      <c r="AE41">
        <v>51664</v>
      </c>
      <c r="AF41">
        <v>51665</v>
      </c>
      <c r="AG41">
        <v>1</v>
      </c>
      <c r="AH41">
        <v>51664</v>
      </c>
      <c r="AI41" s="123">
        <f t="shared" si="2"/>
        <v>5.2394706791160069E-3</v>
      </c>
      <c r="AJ41" s="123">
        <f t="shared" si="3"/>
        <v>0.99476052932088399</v>
      </c>
      <c r="AK41" s="123">
        <f t="shared" si="4"/>
        <v>1.9355463079454177E-5</v>
      </c>
      <c r="AL41" s="123">
        <f t="shared" si="5"/>
        <v>0.99998064453692059</v>
      </c>
      <c r="AM41" s="123">
        <f t="shared" si="6"/>
        <v>1.9355463079454177E-5</v>
      </c>
      <c r="AN41" s="123">
        <f t="shared" si="7"/>
        <v>0.99998064453692059</v>
      </c>
    </row>
    <row r="42" spans="1:40" ht="16.5" thickBot="1">
      <c r="A42" s="24"/>
      <c r="B42" s="34"/>
      <c r="C42" s="34">
        <v>37</v>
      </c>
      <c r="D42" s="35">
        <v>414.44</v>
      </c>
      <c r="E42" s="36">
        <v>31.494199999999999</v>
      </c>
      <c r="F42" s="36">
        <v>36.5152</v>
      </c>
      <c r="G42" s="36">
        <v>36.3735</v>
      </c>
      <c r="H42" s="36">
        <v>6000.6719999999996</v>
      </c>
      <c r="I42" s="36">
        <v>7.4880000000000004</v>
      </c>
      <c r="J42" s="37">
        <f t="shared" si="0"/>
        <v>1.6668533333333333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  <c r="Z42">
        <v>20852</v>
      </c>
      <c r="AA42">
        <v>60</v>
      </c>
      <c r="AB42">
        <v>20792</v>
      </c>
      <c r="AC42">
        <v>25402</v>
      </c>
      <c r="AD42">
        <v>0</v>
      </c>
      <c r="AE42">
        <v>25402</v>
      </c>
      <c r="AF42">
        <v>25402</v>
      </c>
      <c r="AG42">
        <v>0</v>
      </c>
      <c r="AH42">
        <v>25402</v>
      </c>
      <c r="AI42" s="123">
        <f t="shared" si="2"/>
        <v>2.8774218300402837E-3</v>
      </c>
      <c r="AJ42" s="123">
        <f t="shared" si="3"/>
        <v>0.99712257816995975</v>
      </c>
      <c r="AK42" s="123">
        <f t="shared" si="4"/>
        <v>0</v>
      </c>
      <c r="AL42" s="123">
        <f t="shared" si="5"/>
        <v>1</v>
      </c>
      <c r="AM42" s="123">
        <f t="shared" si="6"/>
        <v>0</v>
      </c>
      <c r="AN42" s="123">
        <f t="shared" si="7"/>
        <v>1</v>
      </c>
    </row>
    <row r="43" spans="1:40" ht="15.75">
      <c r="A43" s="24"/>
      <c r="B43" s="13" t="s">
        <v>17</v>
      </c>
      <c r="C43" s="13">
        <v>22</v>
      </c>
      <c r="D43" s="14">
        <v>4106.1647999999996</v>
      </c>
      <c r="E43" s="15">
        <v>40.2102</v>
      </c>
      <c r="F43" s="15">
        <v>43.176200000000001</v>
      </c>
      <c r="G43" s="15">
        <v>44.589500000000001</v>
      </c>
      <c r="H43" s="15">
        <v>10324.285</v>
      </c>
      <c r="I43" s="15">
        <v>14.679</v>
      </c>
      <c r="J43" s="16">
        <f t="shared" si="0"/>
        <v>2.8678569444444446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 ca="1">bdrate($D43:$D46,E43:E46,$L43:$L46,M43:M46)</f>
        <v>#NAME?</v>
      </c>
      <c r="U43" s="22" t="e">
        <f ca="1">bdrate($D43:$D46,F43:F46,$L43:$L46,N43:N46)</f>
        <v>#NAME?</v>
      </c>
      <c r="V43" s="22" t="e">
        <f ca="1">bdrate($D43:$D46,G43:G46,$L43:$L46,O43:O46)</f>
        <v>#NAME?</v>
      </c>
      <c r="W43" s="44" t="e">
        <f ca="1">bdrateOld($D43:$D46,E43:E46,$L43:$L46,M43:M46)</f>
        <v>#NAME?</v>
      </c>
      <c r="X43" s="45" t="e">
        <f ca="1">bdrateOld($D43:$D46,F43:F46,$L43:$L46,N43:N46)</f>
        <v>#NAME?</v>
      </c>
      <c r="Y43" s="46" t="e">
        <f ca="1">bdrateOld($D43:$D46,G43:G46,$L43:$L46,O43:O46)</f>
        <v>#NAME?</v>
      </c>
      <c r="Z43">
        <v>167008</v>
      </c>
      <c r="AA43">
        <v>2049</v>
      </c>
      <c r="AB43">
        <v>164959</v>
      </c>
      <c r="AC43">
        <v>73602</v>
      </c>
      <c r="AD43">
        <v>29</v>
      </c>
      <c r="AE43">
        <v>73573</v>
      </c>
      <c r="AF43">
        <v>73602</v>
      </c>
      <c r="AG43">
        <v>31</v>
      </c>
      <c r="AH43">
        <v>73571</v>
      </c>
      <c r="AI43" s="123">
        <f t="shared" si="2"/>
        <v>1.2268873347384556E-2</v>
      </c>
      <c r="AJ43" s="123">
        <f t="shared" si="3"/>
        <v>0.98773112665261542</v>
      </c>
      <c r="AK43" s="123">
        <f t="shared" si="4"/>
        <v>3.9401103230890468E-4</v>
      </c>
      <c r="AL43" s="123">
        <f t="shared" si="5"/>
        <v>0.99960598896769115</v>
      </c>
      <c r="AM43" s="123">
        <f t="shared" si="6"/>
        <v>4.2118420695089805E-4</v>
      </c>
      <c r="AN43" s="123">
        <f t="shared" si="7"/>
        <v>0.99957881579304908</v>
      </c>
    </row>
    <row r="44" spans="1:40" ht="15.75">
      <c r="A44" s="24"/>
      <c r="B44" s="24"/>
      <c r="C44" s="24">
        <v>27</v>
      </c>
      <c r="D44" s="25">
        <v>1849.2248</v>
      </c>
      <c r="E44" s="26">
        <v>37.293100000000003</v>
      </c>
      <c r="F44" s="26">
        <v>40.958300000000001</v>
      </c>
      <c r="G44" s="26">
        <v>42.029899999999998</v>
      </c>
      <c r="H44" s="26">
        <v>8686.7579999999998</v>
      </c>
      <c r="I44" s="26">
        <v>11.667999999999999</v>
      </c>
      <c r="J44" s="27">
        <f t="shared" si="0"/>
        <v>2.4129883333333333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  <c r="Z44">
        <v>120348</v>
      </c>
      <c r="AA44">
        <v>1132</v>
      </c>
      <c r="AB44">
        <v>119216</v>
      </c>
      <c r="AC44">
        <v>60449</v>
      </c>
      <c r="AD44">
        <v>9</v>
      </c>
      <c r="AE44">
        <v>60440</v>
      </c>
      <c r="AF44">
        <v>60449</v>
      </c>
      <c r="AG44">
        <v>8</v>
      </c>
      <c r="AH44">
        <v>60441</v>
      </c>
      <c r="AI44" s="123">
        <f t="shared" si="2"/>
        <v>9.4060557715957057E-3</v>
      </c>
      <c r="AJ44" s="123">
        <f t="shared" si="3"/>
        <v>0.9905939442284043</v>
      </c>
      <c r="AK44" s="123">
        <f t="shared" si="4"/>
        <v>1.4888583764826547E-4</v>
      </c>
      <c r="AL44" s="123">
        <f t="shared" si="5"/>
        <v>0.99985111416235173</v>
      </c>
      <c r="AM44" s="123">
        <f t="shared" si="6"/>
        <v>1.3234296679845821E-4</v>
      </c>
      <c r="AN44" s="123">
        <f t="shared" si="7"/>
        <v>0.99986765703320157</v>
      </c>
    </row>
    <row r="45" spans="1:40" ht="15.75">
      <c r="A45" s="24"/>
      <c r="B45" s="24"/>
      <c r="C45" s="24">
        <v>32</v>
      </c>
      <c r="D45" s="25">
        <v>895.25120000000004</v>
      </c>
      <c r="E45" s="26">
        <v>34.2834</v>
      </c>
      <c r="F45" s="26">
        <v>39.162399999999998</v>
      </c>
      <c r="G45" s="26">
        <v>40.072800000000001</v>
      </c>
      <c r="H45" s="26">
        <v>7622.5969999999998</v>
      </c>
      <c r="I45" s="26">
        <v>9.859</v>
      </c>
      <c r="J45" s="27">
        <f t="shared" si="0"/>
        <v>2.1173880555555553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  <c r="Z45">
        <v>72216</v>
      </c>
      <c r="AA45">
        <v>499</v>
      </c>
      <c r="AB45">
        <v>71717</v>
      </c>
      <c r="AC45">
        <v>44413</v>
      </c>
      <c r="AD45">
        <v>2</v>
      </c>
      <c r="AE45">
        <v>44411</v>
      </c>
      <c r="AF45">
        <v>44413</v>
      </c>
      <c r="AG45">
        <v>1</v>
      </c>
      <c r="AH45">
        <v>44412</v>
      </c>
      <c r="AI45" s="123">
        <f t="shared" si="2"/>
        <v>6.909826077323585E-3</v>
      </c>
      <c r="AJ45" s="123">
        <f t="shared" si="3"/>
        <v>0.9930901739226764</v>
      </c>
      <c r="AK45" s="123">
        <f t="shared" si="4"/>
        <v>4.5031860040978995E-5</v>
      </c>
      <c r="AL45" s="123">
        <f t="shared" si="5"/>
        <v>0.99995496813995899</v>
      </c>
      <c r="AM45" s="123">
        <f t="shared" si="6"/>
        <v>2.2515930020489498E-5</v>
      </c>
      <c r="AN45" s="123">
        <f t="shared" si="7"/>
        <v>0.99997748406997955</v>
      </c>
    </row>
    <row r="46" spans="1:40" ht="16.5" thickBot="1">
      <c r="A46" s="24"/>
      <c r="B46" s="34"/>
      <c r="C46" s="34">
        <v>37</v>
      </c>
      <c r="D46" s="35">
        <v>454.75360000000001</v>
      </c>
      <c r="E46" s="36">
        <v>31.355699999999999</v>
      </c>
      <c r="F46" s="36">
        <v>37.895699999999998</v>
      </c>
      <c r="G46" s="36">
        <v>38.695300000000003</v>
      </c>
      <c r="H46" s="36">
        <v>6909.7820000000002</v>
      </c>
      <c r="I46" s="36">
        <v>8.8140000000000001</v>
      </c>
      <c r="J46" s="37">
        <f t="shared" si="0"/>
        <v>1.919383888888889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  <c r="Z46">
        <v>34252</v>
      </c>
      <c r="AA46">
        <v>207</v>
      </c>
      <c r="AB46">
        <v>34045</v>
      </c>
      <c r="AC46">
        <v>28174</v>
      </c>
      <c r="AD46">
        <v>0</v>
      </c>
      <c r="AE46">
        <v>28174</v>
      </c>
      <c r="AF46">
        <v>28174</v>
      </c>
      <c r="AG46">
        <v>0</v>
      </c>
      <c r="AH46">
        <v>28174</v>
      </c>
      <c r="AI46" s="123">
        <f t="shared" si="2"/>
        <v>6.0434427186733626E-3</v>
      </c>
      <c r="AJ46" s="123">
        <f t="shared" si="3"/>
        <v>0.99395655728132659</v>
      </c>
      <c r="AK46" s="123">
        <f t="shared" si="4"/>
        <v>0</v>
      </c>
      <c r="AL46" s="123">
        <f t="shared" si="5"/>
        <v>1</v>
      </c>
      <c r="AM46" s="123">
        <f t="shared" si="6"/>
        <v>0</v>
      </c>
      <c r="AN46" s="123">
        <f t="shared" si="7"/>
        <v>1</v>
      </c>
    </row>
    <row r="47" spans="1:40" ht="15.75">
      <c r="A47" s="24"/>
      <c r="B47" s="13" t="s">
        <v>18</v>
      </c>
      <c r="C47" s="13">
        <v>22</v>
      </c>
      <c r="D47" s="14">
        <v>7964.9431999999997</v>
      </c>
      <c r="E47" s="15">
        <v>38.396299999999997</v>
      </c>
      <c r="F47" s="15">
        <v>41.089199999999998</v>
      </c>
      <c r="G47" s="15">
        <v>42.0169</v>
      </c>
      <c r="H47" s="15">
        <v>10617.365</v>
      </c>
      <c r="I47" s="15">
        <v>16.739000000000001</v>
      </c>
      <c r="J47" s="16">
        <f t="shared" si="0"/>
        <v>2.9492680555555557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 ca="1">bdrate($D47:$D50,E47:E50,$L47:$L50,M47:M50)</f>
        <v>#NAME?</v>
      </c>
      <c r="U47" s="22" t="e">
        <f ca="1">bdrate($D47:$D50,F47:F50,$L47:$L50,N47:N50)</f>
        <v>#NAME?</v>
      </c>
      <c r="V47" s="22" t="e">
        <f ca="1">bdrate($D47:$D50,G47:G50,$L47:$L50,O47:O50)</f>
        <v>#NAME?</v>
      </c>
      <c r="W47" s="44" t="e">
        <f ca="1">bdrateOld($D47:$D50,E47:E50,$L47:$L50,M47:M50)</f>
        <v>#NAME?</v>
      </c>
      <c r="X47" s="45" t="e">
        <f ca="1">bdrateOld($D47:$D50,F47:F50,$L47:$L50,N47:N50)</f>
        <v>#NAME?</v>
      </c>
      <c r="Y47" s="46" t="e">
        <f ca="1">bdrateOld($D47:$D50,G47:G50,$L47:$L50,O47:O50)</f>
        <v>#NAME?</v>
      </c>
      <c r="Z47">
        <v>250612</v>
      </c>
      <c r="AA47">
        <v>7178</v>
      </c>
      <c r="AB47">
        <v>243434</v>
      </c>
      <c r="AC47">
        <v>97467</v>
      </c>
      <c r="AD47">
        <v>195</v>
      </c>
      <c r="AE47">
        <v>97272</v>
      </c>
      <c r="AF47">
        <v>97467</v>
      </c>
      <c r="AG47">
        <v>181</v>
      </c>
      <c r="AH47">
        <v>97286</v>
      </c>
      <c r="AI47" s="123">
        <f t="shared" si="2"/>
        <v>2.8641884666336808E-2</v>
      </c>
      <c r="AJ47" s="123">
        <f t="shared" si="3"/>
        <v>0.97135811533366323</v>
      </c>
      <c r="AK47" s="123">
        <f t="shared" si="4"/>
        <v>2.000677152266921E-3</v>
      </c>
      <c r="AL47" s="123">
        <f t="shared" si="5"/>
        <v>0.99799932284773307</v>
      </c>
      <c r="AM47" s="123">
        <f t="shared" si="6"/>
        <v>1.8570387926169884E-3</v>
      </c>
      <c r="AN47" s="123">
        <f t="shared" si="7"/>
        <v>0.99814296120738299</v>
      </c>
    </row>
    <row r="48" spans="1:40" ht="15.75">
      <c r="A48" s="24"/>
      <c r="B48" s="24"/>
      <c r="C48" s="24">
        <v>27</v>
      </c>
      <c r="D48" s="25">
        <v>3418.0056</v>
      </c>
      <c r="E48" s="26">
        <v>34.5199</v>
      </c>
      <c r="F48" s="26">
        <v>38.295299999999997</v>
      </c>
      <c r="G48" s="26">
        <v>39.127899999999997</v>
      </c>
      <c r="H48" s="26">
        <v>8554.8140000000003</v>
      </c>
      <c r="I48" s="26">
        <v>12.635999999999999</v>
      </c>
      <c r="J48" s="27">
        <f t="shared" si="0"/>
        <v>2.3763372222222223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  <c r="Z48">
        <v>183300</v>
      </c>
      <c r="AA48">
        <v>5029</v>
      </c>
      <c r="AB48">
        <v>178271</v>
      </c>
      <c r="AC48">
        <v>76662</v>
      </c>
      <c r="AD48">
        <v>77</v>
      </c>
      <c r="AE48">
        <v>76585</v>
      </c>
      <c r="AF48">
        <v>76662</v>
      </c>
      <c r="AG48">
        <v>46</v>
      </c>
      <c r="AH48">
        <v>76616</v>
      </c>
      <c r="AI48" s="123">
        <f t="shared" si="2"/>
        <v>2.7435897435897437E-2</v>
      </c>
      <c r="AJ48" s="123">
        <f t="shared" si="3"/>
        <v>0.97256410256410253</v>
      </c>
      <c r="AK48" s="123">
        <f t="shared" si="4"/>
        <v>1.0044089640238972E-3</v>
      </c>
      <c r="AL48" s="123">
        <f t="shared" si="5"/>
        <v>0.99899559103597613</v>
      </c>
      <c r="AM48" s="123">
        <f t="shared" si="6"/>
        <v>6.0003652396232814E-4</v>
      </c>
      <c r="AN48" s="123">
        <f t="shared" si="7"/>
        <v>0.99939996347603766</v>
      </c>
    </row>
    <row r="49" spans="1:40" ht="15.75">
      <c r="A49" s="24"/>
      <c r="B49" s="24"/>
      <c r="C49" s="24">
        <v>32</v>
      </c>
      <c r="D49" s="25">
        <v>1493.9064000000001</v>
      </c>
      <c r="E49" s="26">
        <v>31.025400000000001</v>
      </c>
      <c r="F49" s="26">
        <v>36.3003</v>
      </c>
      <c r="G49" s="26">
        <v>37.072200000000002</v>
      </c>
      <c r="H49" s="26">
        <v>7118.7309999999998</v>
      </c>
      <c r="I49" s="26">
        <v>10.154999999999999</v>
      </c>
      <c r="J49" s="27">
        <f t="shared" si="0"/>
        <v>1.9774252777777777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  <c r="Z49">
        <v>112636</v>
      </c>
      <c r="AA49">
        <v>2891</v>
      </c>
      <c r="AB49">
        <v>109745</v>
      </c>
      <c r="AC49">
        <v>53396</v>
      </c>
      <c r="AD49">
        <v>16</v>
      </c>
      <c r="AE49">
        <v>53380</v>
      </c>
      <c r="AF49">
        <v>53396</v>
      </c>
      <c r="AG49">
        <v>7</v>
      </c>
      <c r="AH49">
        <v>53389</v>
      </c>
      <c r="AI49" s="123">
        <f t="shared" si="2"/>
        <v>2.5666749529457723E-2</v>
      </c>
      <c r="AJ49" s="123">
        <f t="shared" si="3"/>
        <v>0.97433325047054231</v>
      </c>
      <c r="AK49" s="123">
        <f t="shared" si="4"/>
        <v>2.9964791370140083E-4</v>
      </c>
      <c r="AL49" s="123">
        <f t="shared" si="5"/>
        <v>0.99970035208629859</v>
      </c>
      <c r="AM49" s="123">
        <f t="shared" si="6"/>
        <v>1.3109596224436288E-4</v>
      </c>
      <c r="AN49" s="123">
        <f t="shared" si="7"/>
        <v>0.99986890403775563</v>
      </c>
    </row>
    <row r="50" spans="1:40" ht="16.5" thickBot="1">
      <c r="A50" s="24"/>
      <c r="B50" s="34"/>
      <c r="C50" s="34">
        <v>37</v>
      </c>
      <c r="D50" s="35">
        <v>637.80799999999999</v>
      </c>
      <c r="E50" s="36">
        <v>27.766100000000002</v>
      </c>
      <c r="F50" s="36">
        <v>34.944600000000001</v>
      </c>
      <c r="G50" s="36">
        <v>35.746400000000001</v>
      </c>
      <c r="H50" s="36">
        <v>6114.5519999999997</v>
      </c>
      <c r="I50" s="36">
        <v>8.4239999999999995</v>
      </c>
      <c r="J50" s="37">
        <f t="shared" si="0"/>
        <v>1.6984866666666665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  <c r="Z50">
        <v>54596</v>
      </c>
      <c r="AA50">
        <v>1146</v>
      </c>
      <c r="AB50">
        <v>53450</v>
      </c>
      <c r="AC50">
        <v>31897</v>
      </c>
      <c r="AD50">
        <v>4</v>
      </c>
      <c r="AE50">
        <v>31893</v>
      </c>
      <c r="AF50">
        <v>31897</v>
      </c>
      <c r="AG50">
        <v>3</v>
      </c>
      <c r="AH50">
        <v>31894</v>
      </c>
      <c r="AI50" s="123">
        <f t="shared" si="2"/>
        <v>2.099054875815078E-2</v>
      </c>
      <c r="AJ50" s="123">
        <f t="shared" si="3"/>
        <v>0.97900945124184924</v>
      </c>
      <c r="AK50" s="123">
        <f t="shared" si="4"/>
        <v>1.2540364297582846E-4</v>
      </c>
      <c r="AL50" s="123">
        <f t="shared" si="5"/>
        <v>0.99987459635702414</v>
      </c>
      <c r="AM50" s="123">
        <f t="shared" si="6"/>
        <v>9.4052732231871342E-5</v>
      </c>
      <c r="AN50" s="123">
        <f t="shared" si="7"/>
        <v>0.99990594726776816</v>
      </c>
    </row>
    <row r="51" spans="1:40" ht="15.75">
      <c r="A51" s="24"/>
      <c r="B51" s="13" t="s">
        <v>19</v>
      </c>
      <c r="C51" s="13">
        <v>22</v>
      </c>
      <c r="D51" s="14">
        <v>5650.8824000000004</v>
      </c>
      <c r="E51" s="15">
        <v>39.956899999999997</v>
      </c>
      <c r="F51" s="15">
        <v>41.442799999999998</v>
      </c>
      <c r="G51" s="15">
        <v>42.843699999999998</v>
      </c>
      <c r="H51" s="15">
        <v>7728.1170000000002</v>
      </c>
      <c r="I51" s="15">
        <v>10.935</v>
      </c>
      <c r="J51" s="16">
        <f t="shared" si="0"/>
        <v>2.1466991666666666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 ca="1">bdrate($D51:$D54,E51:E54,$L51:$L54,M51:M54)</f>
        <v>#NAME?</v>
      </c>
      <c r="U51" s="22" t="e">
        <f ca="1">bdrate($D51:$D54,F51:F54,$L51:$L54,N51:N54)</f>
        <v>#NAME?</v>
      </c>
      <c r="V51" s="22" t="e">
        <f ca="1">bdrate($D51:$D54,G51:G54,$L51:$L54,O51:O54)</f>
        <v>#NAME?</v>
      </c>
      <c r="W51" s="44" t="e">
        <f ca="1">bdrateOld($D51:$D54,E51:E54,$L51:$L54,M51:M54)</f>
        <v>#NAME?</v>
      </c>
      <c r="X51" s="45" t="e">
        <f ca="1">bdrateOld($D51:$D54,F51:F54,$L51:$L54,N51:N54)</f>
        <v>#NAME?</v>
      </c>
      <c r="Y51" s="46" t="e">
        <f ca="1">bdrateOld($D51:$D54,G51:G54,$L51:$L54,O51:O54)</f>
        <v>#NAME?</v>
      </c>
      <c r="Z51">
        <v>275636</v>
      </c>
      <c r="AA51">
        <v>3567</v>
      </c>
      <c r="AB51">
        <v>272069</v>
      </c>
      <c r="AC51">
        <v>138640</v>
      </c>
      <c r="AD51">
        <v>9</v>
      </c>
      <c r="AE51">
        <v>138631</v>
      </c>
      <c r="AF51">
        <v>138640</v>
      </c>
      <c r="AG51">
        <v>12</v>
      </c>
      <c r="AH51">
        <v>138628</v>
      </c>
      <c r="AI51" s="123">
        <f t="shared" si="2"/>
        <v>1.2940980133219173E-2</v>
      </c>
      <c r="AJ51" s="123">
        <f t="shared" si="3"/>
        <v>0.9870590198667808</v>
      </c>
      <c r="AK51" s="123">
        <f t="shared" si="4"/>
        <v>6.4916330063473745E-5</v>
      </c>
      <c r="AL51" s="123">
        <f t="shared" si="5"/>
        <v>0.99993508366993655</v>
      </c>
      <c r="AM51" s="123">
        <f t="shared" si="6"/>
        <v>8.6555106751298326E-5</v>
      </c>
      <c r="AN51" s="123">
        <f t="shared" si="7"/>
        <v>0.99991344489324874</v>
      </c>
    </row>
    <row r="52" spans="1:40" ht="15.75">
      <c r="A52" s="24"/>
      <c r="B52" s="24"/>
      <c r="C52" s="24">
        <v>27</v>
      </c>
      <c r="D52" s="25">
        <v>2248.6352000000002</v>
      </c>
      <c r="E52" s="26">
        <v>36.233699999999999</v>
      </c>
      <c r="F52" s="26">
        <v>38.757300000000001</v>
      </c>
      <c r="G52" s="26">
        <v>40.410699999999999</v>
      </c>
      <c r="H52" s="26">
        <v>6431.5460000000003</v>
      </c>
      <c r="I52" s="26">
        <v>8.2530000000000001</v>
      </c>
      <c r="J52" s="27">
        <f t="shared" si="0"/>
        <v>1.7865405555555556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  <c r="Z52">
        <v>174908</v>
      </c>
      <c r="AA52">
        <v>2139</v>
      </c>
      <c r="AB52">
        <v>172769</v>
      </c>
      <c r="AC52">
        <v>93327</v>
      </c>
      <c r="AD52">
        <v>6</v>
      </c>
      <c r="AE52">
        <v>93321</v>
      </c>
      <c r="AF52">
        <v>93327</v>
      </c>
      <c r="AG52">
        <v>0</v>
      </c>
      <c r="AH52">
        <v>93327</v>
      </c>
      <c r="AI52" s="123">
        <f t="shared" si="2"/>
        <v>1.2229286253344615E-2</v>
      </c>
      <c r="AJ52" s="123">
        <f t="shared" si="3"/>
        <v>0.98777071374665537</v>
      </c>
      <c r="AK52" s="123">
        <f t="shared" si="4"/>
        <v>6.4290076826641805E-5</v>
      </c>
      <c r="AL52" s="123">
        <f t="shared" si="5"/>
        <v>0.99993570992317338</v>
      </c>
      <c r="AM52" s="123">
        <f t="shared" si="6"/>
        <v>0</v>
      </c>
      <c r="AN52" s="123">
        <f t="shared" si="7"/>
        <v>1</v>
      </c>
    </row>
    <row r="53" spans="1:40" ht="15.75">
      <c r="A53" s="24"/>
      <c r="B53" s="24"/>
      <c r="C53" s="24">
        <v>32</v>
      </c>
      <c r="D53" s="25">
        <v>990.38319999999999</v>
      </c>
      <c r="E53" s="26">
        <v>33.034799999999997</v>
      </c>
      <c r="F53" s="26">
        <v>36.8005</v>
      </c>
      <c r="G53" s="26">
        <v>38.519500000000001</v>
      </c>
      <c r="H53" s="26">
        <v>5444.4809999999998</v>
      </c>
      <c r="I53" s="26">
        <v>6.5979999999999999</v>
      </c>
      <c r="J53" s="27">
        <f t="shared" si="0"/>
        <v>1.5123558333333333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  <c r="Z53">
        <v>91032</v>
      </c>
      <c r="AA53">
        <v>1024</v>
      </c>
      <c r="AB53">
        <v>90008</v>
      </c>
      <c r="AC53">
        <v>57114</v>
      </c>
      <c r="AD53">
        <v>3</v>
      </c>
      <c r="AE53">
        <v>57111</v>
      </c>
      <c r="AF53">
        <v>57114</v>
      </c>
      <c r="AG53">
        <v>0</v>
      </c>
      <c r="AH53">
        <v>57114</v>
      </c>
      <c r="AI53" s="123">
        <f t="shared" si="2"/>
        <v>1.1248791633711222E-2</v>
      </c>
      <c r="AJ53" s="123">
        <f t="shared" si="3"/>
        <v>0.98875120836628883</v>
      </c>
      <c r="AK53" s="123">
        <f t="shared" si="4"/>
        <v>5.2526525895577267E-5</v>
      </c>
      <c r="AL53" s="123">
        <f t="shared" si="5"/>
        <v>0.9999474734741044</v>
      </c>
      <c r="AM53" s="123">
        <f t="shared" si="6"/>
        <v>0</v>
      </c>
      <c r="AN53" s="123">
        <f t="shared" si="7"/>
        <v>1</v>
      </c>
    </row>
    <row r="54" spans="1:40" ht="16.5" thickBot="1">
      <c r="A54" s="34"/>
      <c r="B54" s="34"/>
      <c r="C54" s="34">
        <v>37</v>
      </c>
      <c r="D54" s="35">
        <v>454.35680000000002</v>
      </c>
      <c r="E54" s="36">
        <v>30.1568</v>
      </c>
      <c r="F54" s="36">
        <v>35.557299999999998</v>
      </c>
      <c r="G54" s="36">
        <v>37.24</v>
      </c>
      <c r="H54" s="36">
        <v>4689.1239999999998</v>
      </c>
      <c r="I54" s="36">
        <v>5.5839999999999996</v>
      </c>
      <c r="J54" s="37">
        <f t="shared" si="0"/>
        <v>1.3025344444444444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  <c r="Z54">
        <v>43424</v>
      </c>
      <c r="AA54">
        <v>302</v>
      </c>
      <c r="AB54">
        <v>43122</v>
      </c>
      <c r="AC54">
        <v>32945</v>
      </c>
      <c r="AD54">
        <v>0</v>
      </c>
      <c r="AE54">
        <v>32945</v>
      </c>
      <c r="AF54">
        <v>32945</v>
      </c>
      <c r="AG54">
        <v>0</v>
      </c>
      <c r="AH54">
        <v>32945</v>
      </c>
      <c r="AI54" s="123">
        <f t="shared" si="2"/>
        <v>6.9546794399410463E-3</v>
      </c>
      <c r="AJ54" s="123">
        <f t="shared" si="3"/>
        <v>0.99304532056005901</v>
      </c>
      <c r="AK54" s="123">
        <f t="shared" si="4"/>
        <v>0</v>
      </c>
      <c r="AL54" s="123">
        <f t="shared" si="5"/>
        <v>1</v>
      </c>
      <c r="AM54" s="123">
        <f t="shared" si="6"/>
        <v>0</v>
      </c>
      <c r="AN54" s="123">
        <f t="shared" si="7"/>
        <v>1</v>
      </c>
    </row>
    <row r="55" spans="1:40" ht="15.75">
      <c r="A55" s="13" t="s">
        <v>20</v>
      </c>
      <c r="B55" s="13" t="s">
        <v>21</v>
      </c>
      <c r="C55" s="13">
        <v>22</v>
      </c>
      <c r="D55" s="14">
        <v>1709.5824</v>
      </c>
      <c r="E55" s="15">
        <v>41.001600000000003</v>
      </c>
      <c r="F55" s="15">
        <v>43.573700000000002</v>
      </c>
      <c r="G55" s="15">
        <v>42.9818</v>
      </c>
      <c r="H55" s="15">
        <v>2478.0909999999999</v>
      </c>
      <c r="I55" s="15">
        <v>3.8679999999999999</v>
      </c>
      <c r="J55" s="16">
        <f t="shared" si="0"/>
        <v>0.68835861111111107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 ca="1">bdrate($D55:$D58,E55:E58,$L55:$L58,M55:M58)</f>
        <v>#NAME?</v>
      </c>
      <c r="U55" s="22" t="e">
        <f ca="1">bdrate($D55:$D58,F55:F58,$L55:$L58,N55:N58)</f>
        <v>#NAME?</v>
      </c>
      <c r="V55" s="22" t="e">
        <f ca="1">bdrate($D55:$D58,G55:G58,$L55:$L58,O55:O58)</f>
        <v>#NAME?</v>
      </c>
      <c r="W55" s="44" t="e">
        <f ca="1">bdrateOld($D55:$D58,E55:E58,$L55:$L58,M55:M58)</f>
        <v>#NAME?</v>
      </c>
      <c r="X55" s="45" t="e">
        <f ca="1">bdrateOld($D55:$D58,F55:F58,$L55:$L58,N55:N58)</f>
        <v>#NAME?</v>
      </c>
      <c r="Y55" s="46" t="e">
        <f ca="1">bdrateOld($D55:$D58,G55:G58,$L55:$L58,O55:O58)</f>
        <v>#NAME?</v>
      </c>
      <c r="Z55">
        <v>116328</v>
      </c>
      <c r="AA55">
        <v>1043</v>
      </c>
      <c r="AB55">
        <v>115285</v>
      </c>
      <c r="AC55">
        <v>52585</v>
      </c>
      <c r="AD55">
        <v>23</v>
      </c>
      <c r="AE55">
        <v>52562</v>
      </c>
      <c r="AF55">
        <v>52585</v>
      </c>
      <c r="AG55">
        <v>65</v>
      </c>
      <c r="AH55">
        <v>52520</v>
      </c>
      <c r="AI55" s="123">
        <f t="shared" si="2"/>
        <v>8.9660270957980879E-3</v>
      </c>
      <c r="AJ55" s="123">
        <f t="shared" si="3"/>
        <v>0.99103397290420192</v>
      </c>
      <c r="AK55" s="123">
        <f t="shared" si="4"/>
        <v>4.3738708757250168E-4</v>
      </c>
      <c r="AL55" s="123">
        <f t="shared" si="5"/>
        <v>0.99956261291242754</v>
      </c>
      <c r="AM55" s="123">
        <f t="shared" si="6"/>
        <v>1.2360939431396785E-3</v>
      </c>
      <c r="AN55" s="123">
        <f t="shared" si="7"/>
        <v>0.99876390605686027</v>
      </c>
    </row>
    <row r="56" spans="1:40" ht="15.75">
      <c r="A56" s="24" t="s">
        <v>22</v>
      </c>
      <c r="B56" s="24"/>
      <c r="C56" s="24">
        <v>27</v>
      </c>
      <c r="D56" s="25">
        <v>851.0104</v>
      </c>
      <c r="E56" s="26">
        <v>37.033999999999999</v>
      </c>
      <c r="F56" s="26">
        <v>40.7134</v>
      </c>
      <c r="G56" s="26">
        <v>39.664400000000001</v>
      </c>
      <c r="H56" s="26">
        <v>2157.8989999999999</v>
      </c>
      <c r="I56" s="26">
        <v>3.1819999999999999</v>
      </c>
      <c r="J56" s="27">
        <f t="shared" si="0"/>
        <v>0.59941638888888882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  <c r="Z56">
        <v>74256</v>
      </c>
      <c r="AA56">
        <v>645</v>
      </c>
      <c r="AB56">
        <v>73611</v>
      </c>
      <c r="AC56">
        <v>39464</v>
      </c>
      <c r="AD56">
        <v>4</v>
      </c>
      <c r="AE56">
        <v>39460</v>
      </c>
      <c r="AF56">
        <v>39464</v>
      </c>
      <c r="AG56">
        <v>25</v>
      </c>
      <c r="AH56">
        <v>39439</v>
      </c>
      <c r="AI56" s="123">
        <f t="shared" si="2"/>
        <v>8.6861667744020689E-3</v>
      </c>
      <c r="AJ56" s="123">
        <f t="shared" si="3"/>
        <v>0.99131383322559796</v>
      </c>
      <c r="AK56" s="123">
        <f t="shared" si="4"/>
        <v>1.0135819987837016E-4</v>
      </c>
      <c r="AL56" s="123">
        <f t="shared" si="5"/>
        <v>0.99989864180012167</v>
      </c>
      <c r="AM56" s="123">
        <f t="shared" si="6"/>
        <v>6.3348874923981351E-4</v>
      </c>
      <c r="AN56" s="123">
        <f t="shared" si="7"/>
        <v>0.99936651125076015</v>
      </c>
    </row>
    <row r="57" spans="1:40" ht="15.75">
      <c r="A57" s="24"/>
      <c r="B57" s="24"/>
      <c r="C57" s="24">
        <v>32</v>
      </c>
      <c r="D57" s="25">
        <v>414.2448</v>
      </c>
      <c r="E57" s="26">
        <v>33.498100000000001</v>
      </c>
      <c r="F57" s="26">
        <v>38.563499999999998</v>
      </c>
      <c r="G57" s="26">
        <v>37.218000000000004</v>
      </c>
      <c r="H57" s="26">
        <v>1884.242</v>
      </c>
      <c r="I57" s="26">
        <v>2.839</v>
      </c>
      <c r="J57" s="27">
        <f t="shared" si="0"/>
        <v>0.52340055555555554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  <c r="Z57">
        <v>39972</v>
      </c>
      <c r="AA57">
        <v>305</v>
      </c>
      <c r="AB57">
        <v>39667</v>
      </c>
      <c r="AC57">
        <v>26679</v>
      </c>
      <c r="AD57">
        <v>2</v>
      </c>
      <c r="AE57">
        <v>26677</v>
      </c>
      <c r="AF57">
        <v>26679</v>
      </c>
      <c r="AG57">
        <v>6</v>
      </c>
      <c r="AH57">
        <v>26673</v>
      </c>
      <c r="AI57" s="123">
        <f t="shared" si="2"/>
        <v>7.630341238867207E-3</v>
      </c>
      <c r="AJ57" s="123">
        <f t="shared" si="3"/>
        <v>0.99236965876113281</v>
      </c>
      <c r="AK57" s="123">
        <f t="shared" si="4"/>
        <v>7.4965328535552304E-5</v>
      </c>
      <c r="AL57" s="123">
        <f t="shared" si="5"/>
        <v>0.99992503467146443</v>
      </c>
      <c r="AM57" s="123">
        <f t="shared" si="6"/>
        <v>2.2489598560665691E-4</v>
      </c>
      <c r="AN57" s="123">
        <f t="shared" si="7"/>
        <v>0.99977510401439329</v>
      </c>
    </row>
    <row r="58" spans="1:40" ht="16.5" thickBot="1">
      <c r="A58" s="24"/>
      <c r="B58" s="34"/>
      <c r="C58" s="34">
        <v>37</v>
      </c>
      <c r="D58" s="35">
        <v>208.9384</v>
      </c>
      <c r="E58" s="36">
        <v>30.540199999999999</v>
      </c>
      <c r="F58" s="36">
        <v>37.205199999999998</v>
      </c>
      <c r="G58" s="36">
        <v>35.642200000000003</v>
      </c>
      <c r="H58" s="36">
        <v>1658.7429999999999</v>
      </c>
      <c r="I58" s="36">
        <v>2.4180000000000001</v>
      </c>
      <c r="J58" s="37">
        <f t="shared" si="0"/>
        <v>0.4607619444444444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  <c r="Z58">
        <v>17124</v>
      </c>
      <c r="AA58">
        <v>101</v>
      </c>
      <c r="AB58">
        <v>17023</v>
      </c>
      <c r="AC58">
        <v>14625</v>
      </c>
      <c r="AD58">
        <v>0</v>
      </c>
      <c r="AE58">
        <v>14625</v>
      </c>
      <c r="AF58">
        <v>14625</v>
      </c>
      <c r="AG58">
        <v>0</v>
      </c>
      <c r="AH58">
        <v>14625</v>
      </c>
      <c r="AI58" s="123">
        <f t="shared" si="2"/>
        <v>5.8981546367671105E-3</v>
      </c>
      <c r="AJ58" s="123">
        <f t="shared" si="3"/>
        <v>0.99410184536323287</v>
      </c>
      <c r="AK58" s="123">
        <f t="shared" si="4"/>
        <v>0</v>
      </c>
      <c r="AL58" s="123">
        <f t="shared" si="5"/>
        <v>1</v>
      </c>
      <c r="AM58" s="123">
        <f t="shared" si="6"/>
        <v>0</v>
      </c>
      <c r="AN58" s="123">
        <f t="shared" si="7"/>
        <v>1</v>
      </c>
    </row>
    <row r="59" spans="1:40" ht="15.75">
      <c r="A59" s="24"/>
      <c r="B59" s="13" t="s">
        <v>23</v>
      </c>
      <c r="C59" s="13">
        <v>22</v>
      </c>
      <c r="D59" s="14">
        <v>2196.4448000000002</v>
      </c>
      <c r="E59" s="15">
        <v>38.381999999999998</v>
      </c>
      <c r="F59" s="15">
        <v>42.7318</v>
      </c>
      <c r="G59" s="15">
        <v>43.769100000000002</v>
      </c>
      <c r="H59" s="15">
        <v>2814.1819999999998</v>
      </c>
      <c r="I59" s="15">
        <v>4.9450000000000003</v>
      </c>
      <c r="J59" s="16">
        <f t="shared" si="0"/>
        <v>0.78171722222222217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 ca="1">bdrate($D59:$D62,E59:E62,$L59:$L62,M59:M62)</f>
        <v>#NAME?</v>
      </c>
      <c r="U59" s="22" t="e">
        <f ca="1">bdrate($D59:$D62,F59:F62,$L59:$L62,N59:N62)</f>
        <v>#NAME?</v>
      </c>
      <c r="V59" s="22" t="e">
        <f ca="1">bdrate($D59:$D62,G59:G62,$L59:$L62,O59:O62)</f>
        <v>#NAME?</v>
      </c>
      <c r="W59" s="44" t="e">
        <f ca="1">bdrateOld($D59:$D62,E59:E62,$L59:$L62,M59:M62)</f>
        <v>#NAME?</v>
      </c>
      <c r="X59" s="45" t="e">
        <f ca="1">bdrateOld($D59:$D62,F59:F62,$L59:$L62,N59:N62)</f>
        <v>#NAME?</v>
      </c>
      <c r="Y59" s="46" t="e">
        <f ca="1">bdrateOld($D59:$D62,G59:G62,$L59:$L62,O59:O62)</f>
        <v>#NAME?</v>
      </c>
      <c r="Z59">
        <v>5168</v>
      </c>
      <c r="AA59">
        <v>439</v>
      </c>
      <c r="AB59">
        <v>4729</v>
      </c>
      <c r="AC59">
        <v>1801</v>
      </c>
      <c r="AD59">
        <v>10</v>
      </c>
      <c r="AE59">
        <v>1791</v>
      </c>
      <c r="AF59">
        <v>1801</v>
      </c>
      <c r="AG59">
        <v>5</v>
      </c>
      <c r="AH59">
        <v>1796</v>
      </c>
      <c r="AI59" s="123">
        <f t="shared" si="2"/>
        <v>8.4945820433436528E-2</v>
      </c>
      <c r="AJ59" s="123">
        <f t="shared" si="3"/>
        <v>0.91505417956656343</v>
      </c>
      <c r="AK59" s="123">
        <f t="shared" si="4"/>
        <v>5.5524708495280403E-3</v>
      </c>
      <c r="AL59" s="123">
        <f t="shared" si="5"/>
        <v>0.99444752915047196</v>
      </c>
      <c r="AM59" s="123">
        <f t="shared" si="6"/>
        <v>2.7762354247640201E-3</v>
      </c>
      <c r="AN59" s="123">
        <f t="shared" si="7"/>
        <v>0.99722376457523598</v>
      </c>
    </row>
    <row r="60" spans="1:40" ht="15.75">
      <c r="A60" s="24"/>
      <c r="B60" s="24"/>
      <c r="C60" s="24">
        <v>27</v>
      </c>
      <c r="D60" s="25">
        <v>762.61839999999995</v>
      </c>
      <c r="E60" s="26">
        <v>34.481000000000002</v>
      </c>
      <c r="F60" s="26">
        <v>40.689399999999999</v>
      </c>
      <c r="G60" s="26">
        <v>41.601300000000002</v>
      </c>
      <c r="H60" s="26">
        <v>2213.212</v>
      </c>
      <c r="I60" s="26">
        <v>3.6659999999999999</v>
      </c>
      <c r="J60" s="27">
        <f t="shared" si="0"/>
        <v>0.61478111111111111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  <c r="Z60">
        <v>4704</v>
      </c>
      <c r="AA60">
        <v>459</v>
      </c>
      <c r="AB60">
        <v>4245</v>
      </c>
      <c r="AC60">
        <v>1811</v>
      </c>
      <c r="AD60">
        <v>0</v>
      </c>
      <c r="AE60">
        <v>1811</v>
      </c>
      <c r="AF60">
        <v>1811</v>
      </c>
      <c r="AG60">
        <v>2</v>
      </c>
      <c r="AH60">
        <v>1809</v>
      </c>
      <c r="AI60" s="123">
        <f t="shared" si="2"/>
        <v>9.7576530612244902E-2</v>
      </c>
      <c r="AJ60" s="123">
        <f t="shared" si="3"/>
        <v>0.90242346938775508</v>
      </c>
      <c r="AK60" s="123">
        <f t="shared" si="4"/>
        <v>0</v>
      </c>
      <c r="AL60" s="123">
        <f t="shared" si="5"/>
        <v>1</v>
      </c>
      <c r="AM60" s="123">
        <f t="shared" si="6"/>
        <v>1.1043622308117063E-3</v>
      </c>
      <c r="AN60" s="123">
        <f t="shared" si="7"/>
        <v>0.99889563776918833</v>
      </c>
    </row>
    <row r="61" spans="1:40" ht="15.75">
      <c r="A61" s="24"/>
      <c r="B61" s="24"/>
      <c r="C61" s="24">
        <v>32</v>
      </c>
      <c r="D61" s="25">
        <v>305.57679999999999</v>
      </c>
      <c r="E61" s="26">
        <v>31.301600000000001</v>
      </c>
      <c r="F61" s="26">
        <v>39.308100000000003</v>
      </c>
      <c r="G61" s="26">
        <v>40.1145</v>
      </c>
      <c r="H61" s="26">
        <v>1821.9580000000001</v>
      </c>
      <c r="I61" s="26">
        <v>3.0110000000000001</v>
      </c>
      <c r="J61" s="27">
        <f t="shared" si="0"/>
        <v>0.50609944444444444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  <c r="Z61">
        <v>4380</v>
      </c>
      <c r="AA61">
        <v>386</v>
      </c>
      <c r="AB61">
        <v>3994</v>
      </c>
      <c r="AC61">
        <v>1700</v>
      </c>
      <c r="AD61">
        <v>0</v>
      </c>
      <c r="AE61">
        <v>1700</v>
      </c>
      <c r="AF61">
        <v>1700</v>
      </c>
      <c r="AG61">
        <v>1</v>
      </c>
      <c r="AH61">
        <v>1699</v>
      </c>
      <c r="AI61" s="123">
        <f t="shared" si="2"/>
        <v>8.8127853881278542E-2</v>
      </c>
      <c r="AJ61" s="123">
        <f t="shared" si="3"/>
        <v>0.91187214611872147</v>
      </c>
      <c r="AK61" s="123">
        <f t="shared" si="4"/>
        <v>0</v>
      </c>
      <c r="AL61" s="123">
        <f t="shared" si="5"/>
        <v>1</v>
      </c>
      <c r="AM61" s="123">
        <f t="shared" si="6"/>
        <v>5.8823529411764701E-4</v>
      </c>
      <c r="AN61" s="123">
        <f t="shared" si="7"/>
        <v>0.99941176470588233</v>
      </c>
    </row>
    <row r="62" spans="1:40" ht="16.5" thickBot="1">
      <c r="A62" s="24"/>
      <c r="B62" s="34"/>
      <c r="C62" s="34">
        <v>37</v>
      </c>
      <c r="D62" s="35">
        <v>125.5376</v>
      </c>
      <c r="E62" s="36">
        <v>28.175599999999999</v>
      </c>
      <c r="F62" s="36">
        <v>38.357100000000003</v>
      </c>
      <c r="G62" s="36">
        <v>39.055500000000002</v>
      </c>
      <c r="H62" s="36">
        <v>1575.819</v>
      </c>
      <c r="I62" s="36">
        <v>2.5739999999999998</v>
      </c>
      <c r="J62" s="37">
        <f t="shared" si="0"/>
        <v>0.43772749999999999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  <c r="Z62">
        <v>4228</v>
      </c>
      <c r="AA62">
        <v>255</v>
      </c>
      <c r="AB62">
        <v>3973</v>
      </c>
      <c r="AC62">
        <v>1796</v>
      </c>
      <c r="AD62">
        <v>0</v>
      </c>
      <c r="AE62">
        <v>1796</v>
      </c>
      <c r="AF62">
        <v>1796</v>
      </c>
      <c r="AG62">
        <v>0</v>
      </c>
      <c r="AH62">
        <v>1796</v>
      </c>
      <c r="AI62" s="123">
        <f t="shared" si="2"/>
        <v>6.0312204351939451E-2</v>
      </c>
      <c r="AJ62" s="123">
        <f t="shared" si="3"/>
        <v>0.9396877956480606</v>
      </c>
      <c r="AK62" s="123">
        <f t="shared" si="4"/>
        <v>0</v>
      </c>
      <c r="AL62" s="123">
        <f t="shared" si="5"/>
        <v>1</v>
      </c>
      <c r="AM62" s="123">
        <f t="shared" si="6"/>
        <v>0</v>
      </c>
      <c r="AN62" s="123">
        <f t="shared" si="7"/>
        <v>1</v>
      </c>
    </row>
    <row r="63" spans="1:40" ht="15.75">
      <c r="A63" s="24"/>
      <c r="B63" s="13" t="s">
        <v>24</v>
      </c>
      <c r="C63" s="13">
        <v>22</v>
      </c>
      <c r="D63" s="14">
        <v>1915.0072</v>
      </c>
      <c r="E63" s="15">
        <v>38.118099999999998</v>
      </c>
      <c r="F63" s="15">
        <v>40.807000000000002</v>
      </c>
      <c r="G63" s="15">
        <v>41.557099999999998</v>
      </c>
      <c r="H63" s="15">
        <v>2378.317</v>
      </c>
      <c r="I63" s="15">
        <v>4.1020000000000003</v>
      </c>
      <c r="J63" s="16">
        <f t="shared" si="0"/>
        <v>0.66064361111111114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 ca="1">bdrate($D63:$D66,E63:E66,$L63:$L66,M63:M66)</f>
        <v>#NAME?</v>
      </c>
      <c r="U63" s="22" t="e">
        <f ca="1">bdrate($D63:$D66,F63:F66,$L63:$L66,N63:N66)</f>
        <v>#NAME?</v>
      </c>
      <c r="V63" s="22" t="e">
        <f ca="1">bdrate($D63:$D66,G63:G66,$L63:$L66,O63:O66)</f>
        <v>#NAME?</v>
      </c>
      <c r="W63" s="44" t="e">
        <f ca="1">bdrateOld($D63:$D66,E63:E66,$L63:$L66,M63:M66)</f>
        <v>#NAME?</v>
      </c>
      <c r="X63" s="45" t="e">
        <f ca="1">bdrateOld($D63:$D66,F63:F66,$L63:$L66,N63:N66)</f>
        <v>#NAME?</v>
      </c>
      <c r="Y63" s="46" t="e">
        <f ca="1">bdrateOld($D63:$D66,G63:G66,$L63:$L66,O63:O66)</f>
        <v>#NAME?</v>
      </c>
      <c r="Z63">
        <v>21828</v>
      </c>
      <c r="AA63">
        <v>924</v>
      </c>
      <c r="AB63">
        <v>20904</v>
      </c>
      <c r="AC63">
        <v>9063</v>
      </c>
      <c r="AD63">
        <v>53</v>
      </c>
      <c r="AE63">
        <v>9010</v>
      </c>
      <c r="AF63">
        <v>9063</v>
      </c>
      <c r="AG63">
        <v>24</v>
      </c>
      <c r="AH63">
        <v>9039</v>
      </c>
      <c r="AI63" s="123">
        <f t="shared" si="2"/>
        <v>4.2330951072017592E-2</v>
      </c>
      <c r="AJ63" s="123">
        <f t="shared" si="3"/>
        <v>0.95766904892798244</v>
      </c>
      <c r="AK63" s="123">
        <f t="shared" si="4"/>
        <v>5.8479532163742687E-3</v>
      </c>
      <c r="AL63" s="123">
        <f t="shared" si="5"/>
        <v>0.99415204678362568</v>
      </c>
      <c r="AM63" s="123">
        <f t="shared" si="6"/>
        <v>2.6481297583581596E-3</v>
      </c>
      <c r="AN63" s="123">
        <f t="shared" si="7"/>
        <v>0.99735187024164185</v>
      </c>
    </row>
    <row r="64" spans="1:40" ht="15.75">
      <c r="A64" s="24"/>
      <c r="B64" s="24"/>
      <c r="C64" s="24">
        <v>27</v>
      </c>
      <c r="D64" s="25">
        <v>817.73519999999996</v>
      </c>
      <c r="E64" s="26">
        <v>34.333799999999997</v>
      </c>
      <c r="F64" s="26">
        <v>37.996499999999997</v>
      </c>
      <c r="G64" s="26">
        <v>38.618400000000001</v>
      </c>
      <c r="H64" s="26">
        <v>1900.4549999999999</v>
      </c>
      <c r="I64" s="26">
        <v>3.0880000000000001</v>
      </c>
      <c r="J64" s="27">
        <f t="shared" si="0"/>
        <v>0.52790416666666662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  <c r="Z64">
        <v>16988</v>
      </c>
      <c r="AA64">
        <v>704</v>
      </c>
      <c r="AB64">
        <v>16284</v>
      </c>
      <c r="AC64">
        <v>7703</v>
      </c>
      <c r="AD64">
        <v>24</v>
      </c>
      <c r="AE64">
        <v>7679</v>
      </c>
      <c r="AF64">
        <v>7703</v>
      </c>
      <c r="AG64">
        <v>10</v>
      </c>
      <c r="AH64">
        <v>7693</v>
      </c>
      <c r="AI64" s="123">
        <f t="shared" si="2"/>
        <v>4.144101718860372E-2</v>
      </c>
      <c r="AJ64" s="123">
        <f t="shared" si="3"/>
        <v>0.95855898281139629</v>
      </c>
      <c r="AK64" s="123">
        <f t="shared" si="4"/>
        <v>3.1156692197844994E-3</v>
      </c>
      <c r="AL64" s="123">
        <f t="shared" si="5"/>
        <v>0.99688433078021554</v>
      </c>
      <c r="AM64" s="123">
        <f t="shared" si="6"/>
        <v>1.2981955082435415E-3</v>
      </c>
      <c r="AN64" s="123">
        <f t="shared" si="7"/>
        <v>0.9987018044917565</v>
      </c>
    </row>
    <row r="65" spans="1:40" ht="15.75">
      <c r="A65" s="24"/>
      <c r="B65" s="24"/>
      <c r="C65" s="24">
        <v>32</v>
      </c>
      <c r="D65" s="25">
        <v>349.87279999999998</v>
      </c>
      <c r="E65" s="26">
        <v>30.831499999999998</v>
      </c>
      <c r="F65" s="26">
        <v>35.886899999999997</v>
      </c>
      <c r="G65" s="26">
        <v>36.534799999999997</v>
      </c>
      <c r="H65" s="26">
        <v>1572.6590000000001</v>
      </c>
      <c r="I65" s="26">
        <v>2.5270000000000001</v>
      </c>
      <c r="J65" s="27">
        <f t="shared" si="0"/>
        <v>0.43684972222222224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  <c r="Z65">
        <v>11780</v>
      </c>
      <c r="AA65">
        <v>363</v>
      </c>
      <c r="AB65">
        <v>11417</v>
      </c>
      <c r="AC65">
        <v>6257</v>
      </c>
      <c r="AD65">
        <v>8</v>
      </c>
      <c r="AE65">
        <v>6249</v>
      </c>
      <c r="AF65">
        <v>6257</v>
      </c>
      <c r="AG65">
        <v>0</v>
      </c>
      <c r="AH65">
        <v>6257</v>
      </c>
      <c r="AI65" s="123">
        <f t="shared" si="2"/>
        <v>3.0814940577249577E-2</v>
      </c>
      <c r="AJ65" s="123">
        <f t="shared" si="3"/>
        <v>0.96918505942275046</v>
      </c>
      <c r="AK65" s="123">
        <f t="shared" si="4"/>
        <v>1.278568003835704E-3</v>
      </c>
      <c r="AL65" s="123">
        <f t="shared" si="5"/>
        <v>0.99872143199616426</v>
      </c>
      <c r="AM65" s="123">
        <f t="shared" si="6"/>
        <v>0</v>
      </c>
      <c r="AN65" s="123">
        <f t="shared" si="7"/>
        <v>1</v>
      </c>
    </row>
    <row r="66" spans="1:40" ht="16.5" thickBot="1">
      <c r="A66" s="24"/>
      <c r="B66" s="34"/>
      <c r="C66" s="34">
        <v>37</v>
      </c>
      <c r="D66" s="35">
        <v>148.41839999999999</v>
      </c>
      <c r="E66" s="36">
        <v>27.755500000000001</v>
      </c>
      <c r="F66" s="36">
        <v>34.473799999999997</v>
      </c>
      <c r="G66" s="36">
        <v>35.109200000000001</v>
      </c>
      <c r="H66" s="36">
        <v>1354.663</v>
      </c>
      <c r="I66" s="36">
        <v>2.1059999999999999</v>
      </c>
      <c r="J66" s="37">
        <f t="shared" si="0"/>
        <v>0.37629527777777777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  <c r="Z66">
        <v>6596</v>
      </c>
      <c r="AA66">
        <v>118</v>
      </c>
      <c r="AB66">
        <v>6478</v>
      </c>
      <c r="AC66">
        <v>4485</v>
      </c>
      <c r="AD66">
        <v>2</v>
      </c>
      <c r="AE66">
        <v>4483</v>
      </c>
      <c r="AF66">
        <v>4485</v>
      </c>
      <c r="AG66">
        <v>0</v>
      </c>
      <c r="AH66">
        <v>4485</v>
      </c>
      <c r="AI66" s="123">
        <f t="shared" si="2"/>
        <v>1.7889630078835657E-2</v>
      </c>
      <c r="AJ66" s="123">
        <f t="shared" si="3"/>
        <v>0.98211036992116429</v>
      </c>
      <c r="AK66" s="123">
        <f t="shared" si="4"/>
        <v>4.4593088071348942E-4</v>
      </c>
      <c r="AL66" s="123">
        <f t="shared" si="5"/>
        <v>0.99955406911928646</v>
      </c>
      <c r="AM66" s="123">
        <f t="shared" si="6"/>
        <v>0</v>
      </c>
      <c r="AN66" s="123">
        <f t="shared" si="7"/>
        <v>1</v>
      </c>
    </row>
    <row r="67" spans="1:40" ht="15.75">
      <c r="A67" s="24"/>
      <c r="B67" s="13" t="s">
        <v>19</v>
      </c>
      <c r="C67" s="13">
        <v>22</v>
      </c>
      <c r="D67" s="14">
        <v>1327.0488</v>
      </c>
      <c r="E67" s="15">
        <v>39.965800000000002</v>
      </c>
      <c r="F67" s="15">
        <v>41.250500000000002</v>
      </c>
      <c r="G67" s="15">
        <v>42.343299999999999</v>
      </c>
      <c r="H67" s="15">
        <v>1799.6369999999999</v>
      </c>
      <c r="I67" s="15">
        <v>2.7919999999999998</v>
      </c>
      <c r="J67" s="16">
        <f t="shared" si="0"/>
        <v>0.49989916666666667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 ca="1">bdrate($D67:$D70,E67:E70,$L67:$L70,M67:M70)</f>
        <v>#NAME?</v>
      </c>
      <c r="U67" s="22" t="e">
        <f ca="1">bdrate($D67:$D70,F67:F70,$L67:$L70,N67:N70)</f>
        <v>#NAME?</v>
      </c>
      <c r="V67" s="22" t="e">
        <f ca="1">bdrate($D67:$D70,G67:G70,$L67:$L70,O67:O70)</f>
        <v>#NAME?</v>
      </c>
      <c r="W67" s="44" t="e">
        <f ca="1">bdrateOld($D67:$D70,E67:E70,$L67:$L70,M67:M70)</f>
        <v>#NAME?</v>
      </c>
      <c r="X67" s="45" t="e">
        <f ca="1">bdrateOld($D67:$D70,F67:F70,$L67:$L70,N67:N70)</f>
        <v>#NAME?</v>
      </c>
      <c r="Y67" s="46" t="e">
        <f ca="1">bdrateOld($D67:$D70,G67:G70,$L67:$L70,O67:O70)</f>
        <v>#NAME?</v>
      </c>
      <c r="Z67">
        <v>70268</v>
      </c>
      <c r="AA67">
        <v>527</v>
      </c>
      <c r="AB67">
        <v>69741</v>
      </c>
      <c r="AC67">
        <v>32535</v>
      </c>
      <c r="AD67">
        <v>11</v>
      </c>
      <c r="AE67">
        <v>32524</v>
      </c>
      <c r="AF67">
        <v>32535</v>
      </c>
      <c r="AG67">
        <v>5</v>
      </c>
      <c r="AH67">
        <v>32530</v>
      </c>
      <c r="AI67" s="123">
        <f t="shared" si="2"/>
        <v>7.4998576877099103E-3</v>
      </c>
      <c r="AJ67" s="123">
        <f t="shared" si="3"/>
        <v>0.99250014231229011</v>
      </c>
      <c r="AK67" s="123">
        <f t="shared" si="4"/>
        <v>3.3809743353311819E-4</v>
      </c>
      <c r="AL67" s="123">
        <f t="shared" si="5"/>
        <v>0.99966190256646692</v>
      </c>
      <c r="AM67" s="123">
        <f t="shared" si="6"/>
        <v>1.536806516059628E-4</v>
      </c>
      <c r="AN67" s="123">
        <f t="shared" si="7"/>
        <v>0.99984631934839407</v>
      </c>
    </row>
    <row r="68" spans="1:40" ht="15.75">
      <c r="A68" s="24"/>
      <c r="B68" s="24"/>
      <c r="C68" s="24">
        <v>27</v>
      </c>
      <c r="D68" s="25">
        <v>631.96720000000005</v>
      </c>
      <c r="E68" s="26">
        <v>35.840000000000003</v>
      </c>
      <c r="F68" s="26">
        <v>38.2943</v>
      </c>
      <c r="G68" s="26">
        <v>39.513500000000001</v>
      </c>
      <c r="H68" s="26">
        <v>1542.0239999999999</v>
      </c>
      <c r="I68" s="26">
        <v>2.262</v>
      </c>
      <c r="J68" s="27">
        <f t="shared" si="0"/>
        <v>0.42833999999999994</v>
      </c>
      <c r="L68" s="25"/>
      <c r="M68" s="26"/>
      <c r="N68" s="26"/>
      <c r="O68" s="26"/>
      <c r="P68" s="26"/>
      <c r="Q68" s="26"/>
      <c r="R68" s="27">
        <f t="shared" si="1"/>
        <v>0</v>
      </c>
      <c r="S68" s="20"/>
      <c r="T68" s="31"/>
      <c r="U68" s="32"/>
      <c r="V68" s="32"/>
      <c r="W68" s="31"/>
      <c r="X68" s="32"/>
      <c r="Y68" s="33"/>
      <c r="Z68">
        <v>45156</v>
      </c>
      <c r="AA68">
        <v>337</v>
      </c>
      <c r="AB68">
        <v>44819</v>
      </c>
      <c r="AC68">
        <v>23868</v>
      </c>
      <c r="AD68">
        <v>5</v>
      </c>
      <c r="AE68">
        <v>23863</v>
      </c>
      <c r="AF68">
        <v>23868</v>
      </c>
      <c r="AG68">
        <v>1</v>
      </c>
      <c r="AH68">
        <v>23867</v>
      </c>
      <c r="AI68" s="123">
        <f t="shared" si="2"/>
        <v>7.4630170962884223E-3</v>
      </c>
      <c r="AJ68" s="123">
        <f t="shared" si="3"/>
        <v>0.99253698290371162</v>
      </c>
      <c r="AK68" s="123">
        <f t="shared" si="4"/>
        <v>2.0948550360315067E-4</v>
      </c>
      <c r="AL68" s="123">
        <f t="shared" si="5"/>
        <v>0.99979051449639689</v>
      </c>
      <c r="AM68" s="123">
        <f t="shared" si="6"/>
        <v>4.1897100720630135E-5</v>
      </c>
      <c r="AN68" s="123">
        <f t="shared" si="7"/>
        <v>0.99995810289927933</v>
      </c>
    </row>
    <row r="69" spans="1:40" ht="15.75">
      <c r="A69" s="24"/>
      <c r="B69" s="24"/>
      <c r="C69" s="24">
        <v>32</v>
      </c>
      <c r="D69" s="25">
        <v>296.62639999999999</v>
      </c>
      <c r="E69" s="26">
        <v>32.1999</v>
      </c>
      <c r="F69" s="26">
        <v>36.248600000000003</v>
      </c>
      <c r="G69" s="26">
        <v>37.3795</v>
      </c>
      <c r="H69" s="26">
        <v>1312.6389999999999</v>
      </c>
      <c r="I69" s="26">
        <v>1.887</v>
      </c>
      <c r="J69" s="27">
        <f t="shared" si="0"/>
        <v>0.3646219444444444</v>
      </c>
      <c r="L69" s="25"/>
      <c r="M69" s="26"/>
      <c r="N69" s="26"/>
      <c r="O69" s="26"/>
      <c r="P69" s="26"/>
      <c r="Q69" s="26"/>
      <c r="R69" s="27">
        <f t="shared" si="1"/>
        <v>0</v>
      </c>
      <c r="S69" s="20"/>
      <c r="T69" s="31"/>
      <c r="U69" s="32"/>
      <c r="V69" s="32"/>
      <c r="W69" s="31"/>
      <c r="X69" s="32"/>
      <c r="Y69" s="33"/>
      <c r="Z69">
        <v>23508</v>
      </c>
      <c r="AA69">
        <v>139</v>
      </c>
      <c r="AB69">
        <v>23369</v>
      </c>
      <c r="AC69">
        <v>15201</v>
      </c>
      <c r="AD69">
        <v>0</v>
      </c>
      <c r="AE69">
        <v>15201</v>
      </c>
      <c r="AF69">
        <v>15201</v>
      </c>
      <c r="AG69">
        <v>0</v>
      </c>
      <c r="AH69">
        <v>15201</v>
      </c>
      <c r="AI69" s="123">
        <f t="shared" si="2"/>
        <v>5.9128807214565253E-3</v>
      </c>
      <c r="AJ69" s="123">
        <f t="shared" si="3"/>
        <v>0.99408711927854343</v>
      </c>
      <c r="AK69" s="123">
        <f t="shared" si="4"/>
        <v>0</v>
      </c>
      <c r="AL69" s="123">
        <f t="shared" si="5"/>
        <v>1</v>
      </c>
      <c r="AM69" s="123">
        <f t="shared" si="6"/>
        <v>0</v>
      </c>
      <c r="AN69" s="123">
        <f t="shared" si="7"/>
        <v>1</v>
      </c>
    </row>
    <row r="70" spans="1:40" ht="16.5" thickBot="1">
      <c r="A70" s="34"/>
      <c r="B70" s="34"/>
      <c r="C70" s="34">
        <v>37</v>
      </c>
      <c r="D70" s="35">
        <v>142.82400000000001</v>
      </c>
      <c r="E70" s="36">
        <v>29.3202</v>
      </c>
      <c r="F70" s="36">
        <v>34.848500000000001</v>
      </c>
      <c r="G70" s="36">
        <v>35.926400000000001</v>
      </c>
      <c r="H70" s="36">
        <v>1122.0989999999999</v>
      </c>
      <c r="I70" s="36">
        <v>1.575</v>
      </c>
      <c r="J70" s="37">
        <f t="shared" si="0"/>
        <v>0.31169416666666666</v>
      </c>
      <c r="L70" s="35"/>
      <c r="M70" s="36"/>
      <c r="N70" s="36"/>
      <c r="O70" s="36"/>
      <c r="P70" s="36"/>
      <c r="Q70" s="36"/>
      <c r="R70" s="37">
        <f t="shared" si="1"/>
        <v>0</v>
      </c>
      <c r="S70" s="20"/>
      <c r="T70" s="41"/>
      <c r="U70" s="42"/>
      <c r="V70" s="42"/>
      <c r="W70" s="41"/>
      <c r="X70" s="42"/>
      <c r="Y70" s="43"/>
      <c r="Z70">
        <v>10360</v>
      </c>
      <c r="AA70">
        <v>41</v>
      </c>
      <c r="AB70">
        <v>10319</v>
      </c>
      <c r="AC70">
        <v>8690</v>
      </c>
      <c r="AD70">
        <v>1</v>
      </c>
      <c r="AE70">
        <v>8689</v>
      </c>
      <c r="AF70">
        <v>8690</v>
      </c>
      <c r="AG70">
        <v>0</v>
      </c>
      <c r="AH70">
        <v>8690</v>
      </c>
      <c r="AI70" s="123">
        <f t="shared" si="2"/>
        <v>3.9575289575289573E-3</v>
      </c>
      <c r="AJ70" s="123">
        <f t="shared" si="3"/>
        <v>0.99604247104247101</v>
      </c>
      <c r="AK70" s="123">
        <f t="shared" si="4"/>
        <v>1.1507479861910241E-4</v>
      </c>
      <c r="AL70" s="123">
        <f t="shared" si="5"/>
        <v>0.99988492520138095</v>
      </c>
      <c r="AM70" s="123">
        <f t="shared" si="6"/>
        <v>0</v>
      </c>
      <c r="AN70" s="123">
        <f t="shared" si="7"/>
        <v>1</v>
      </c>
    </row>
    <row r="71" spans="1:40" ht="15.75">
      <c r="A71" s="13" t="s">
        <v>25</v>
      </c>
      <c r="B71" s="13" t="s">
        <v>88</v>
      </c>
      <c r="C71" s="13">
        <v>22</v>
      </c>
      <c r="D71" s="14">
        <v>2152.7143999999998</v>
      </c>
      <c r="E71" s="15">
        <v>42.746099999999998</v>
      </c>
      <c r="F71" s="15">
        <v>46.5411</v>
      </c>
      <c r="G71" s="15">
        <v>47.8247</v>
      </c>
      <c r="H71" s="15">
        <v>15234.564</v>
      </c>
      <c r="I71" s="15">
        <v>19.39</v>
      </c>
      <c r="J71" s="16">
        <f t="shared" si="0"/>
        <v>4.2318233333333337</v>
      </c>
      <c r="L71" s="14"/>
      <c r="M71" s="15"/>
      <c r="N71" s="15"/>
      <c r="O71" s="15"/>
      <c r="P71" s="15"/>
      <c r="Q71" s="15"/>
      <c r="R71" s="16">
        <f t="shared" si="1"/>
        <v>0</v>
      </c>
      <c r="S71" s="20"/>
      <c r="T71" s="21" t="e">
        <f ca="1">bdrate($D71:$D74,E71:E74,$L71:$L74,M71:M74)</f>
        <v>#NAME?</v>
      </c>
      <c r="U71" s="22" t="e">
        <f ca="1">bdrate($D71:$D74,F71:F74,$L71:$L74,N71:N74)</f>
        <v>#NAME?</v>
      </c>
      <c r="V71" s="22" t="e">
        <f ca="1">bdrate($D71:$D74,G71:G74,$L71:$L74,O71:O74)</f>
        <v>#NAME?</v>
      </c>
      <c r="W71" s="44" t="e">
        <f ca="1">bdrateOld($D71:$D74,E71:E74,$L71:$L74,M71:M74)</f>
        <v>#NAME?</v>
      </c>
      <c r="X71" s="45" t="e">
        <f ca="1">bdrateOld($D71:$D74,F71:F74,$L71:$L74,N71:N74)</f>
        <v>#NAME?</v>
      </c>
      <c r="Y71" s="46" t="e">
        <f ca="1">bdrateOld($D71:$D74,G71:G74,$L71:$L74,O71:O74)</f>
        <v>#NAME?</v>
      </c>
      <c r="Z71">
        <v>47092</v>
      </c>
      <c r="AA71">
        <v>66</v>
      </c>
      <c r="AB71">
        <v>47026</v>
      </c>
      <c r="AC71">
        <v>28210</v>
      </c>
      <c r="AD71">
        <v>0</v>
      </c>
      <c r="AE71">
        <v>28210</v>
      </c>
      <c r="AF71">
        <v>28210</v>
      </c>
      <c r="AG71">
        <v>0</v>
      </c>
      <c r="AH71">
        <v>28210</v>
      </c>
      <c r="AI71" s="123">
        <f t="shared" si="2"/>
        <v>1.401511934086469E-3</v>
      </c>
      <c r="AJ71" s="123">
        <f t="shared" si="3"/>
        <v>0.99859848806591356</v>
      </c>
      <c r="AK71" s="123">
        <f t="shared" si="4"/>
        <v>0</v>
      </c>
      <c r="AL71" s="123">
        <f t="shared" si="5"/>
        <v>1</v>
      </c>
      <c r="AM71" s="123">
        <f t="shared" si="6"/>
        <v>0</v>
      </c>
      <c r="AN71" s="123">
        <f t="shared" si="7"/>
        <v>1</v>
      </c>
    </row>
    <row r="72" spans="1:40" ht="15.75">
      <c r="A72" s="24" t="s">
        <v>26</v>
      </c>
      <c r="B72" s="24"/>
      <c r="C72" s="24">
        <v>27</v>
      </c>
      <c r="D72" s="25">
        <v>850.72080000000005</v>
      </c>
      <c r="E72" s="26">
        <v>40.342700000000001</v>
      </c>
      <c r="F72" s="26">
        <v>44.365299999999998</v>
      </c>
      <c r="G72" s="26">
        <v>45.6355</v>
      </c>
      <c r="H72" s="26">
        <v>13525.629000000001</v>
      </c>
      <c r="I72" s="26">
        <v>15.943</v>
      </c>
      <c r="J72" s="27">
        <f t="shared" si="0"/>
        <v>3.757119166666667</v>
      </c>
      <c r="L72" s="25"/>
      <c r="M72" s="26"/>
      <c r="N72" s="26"/>
      <c r="O72" s="26"/>
      <c r="P72" s="26"/>
      <c r="Q72" s="26"/>
      <c r="R72" s="27">
        <f t="shared" si="1"/>
        <v>0</v>
      </c>
      <c r="S72" s="20"/>
      <c r="T72" s="31"/>
      <c r="U72" s="32"/>
      <c r="V72" s="32"/>
      <c r="W72" s="31"/>
      <c r="X72" s="32"/>
      <c r="Y72" s="33"/>
      <c r="Z72">
        <v>30020</v>
      </c>
      <c r="AA72">
        <v>29</v>
      </c>
      <c r="AB72">
        <v>29991</v>
      </c>
      <c r="AC72">
        <v>20855</v>
      </c>
      <c r="AD72">
        <v>0</v>
      </c>
      <c r="AE72">
        <v>20855</v>
      </c>
      <c r="AF72">
        <v>20855</v>
      </c>
      <c r="AG72">
        <v>0</v>
      </c>
      <c r="AH72">
        <v>20855</v>
      </c>
      <c r="AI72" s="123">
        <f t="shared" si="2"/>
        <v>9.6602265156562294E-4</v>
      </c>
      <c r="AJ72" s="123">
        <f t="shared" si="3"/>
        <v>0.99903397734843435</v>
      </c>
      <c r="AK72" s="123">
        <f t="shared" si="4"/>
        <v>0</v>
      </c>
      <c r="AL72" s="123">
        <f t="shared" si="5"/>
        <v>1</v>
      </c>
      <c r="AM72" s="123">
        <f t="shared" si="6"/>
        <v>0</v>
      </c>
      <c r="AN72" s="123">
        <f t="shared" si="7"/>
        <v>1</v>
      </c>
    </row>
    <row r="73" spans="1:40" ht="15.75">
      <c r="A73" s="24"/>
      <c r="B73" s="24"/>
      <c r="C73" s="24">
        <v>32</v>
      </c>
      <c r="D73" s="25">
        <v>419.87200000000001</v>
      </c>
      <c r="E73" s="26">
        <v>37.586500000000001</v>
      </c>
      <c r="F73" s="26">
        <v>42.515000000000001</v>
      </c>
      <c r="G73" s="26">
        <v>43.736800000000002</v>
      </c>
      <c r="H73" s="26">
        <v>12678.294</v>
      </c>
      <c r="I73" s="26">
        <v>14.382999999999999</v>
      </c>
      <c r="J73" s="27">
        <f t="shared" si="0"/>
        <v>3.5217483333333335</v>
      </c>
      <c r="L73" s="25"/>
      <c r="M73" s="26"/>
      <c r="N73" s="26"/>
      <c r="O73" s="26"/>
      <c r="P73" s="26"/>
      <c r="Q73" s="26"/>
      <c r="R73" s="27">
        <f t="shared" si="1"/>
        <v>0</v>
      </c>
      <c r="S73" s="20"/>
      <c r="T73" s="31"/>
      <c r="U73" s="32"/>
      <c r="V73" s="32"/>
      <c r="W73" s="31"/>
      <c r="X73" s="32"/>
      <c r="Y73" s="33"/>
      <c r="Z73">
        <v>16712</v>
      </c>
      <c r="AA73">
        <v>16</v>
      </c>
      <c r="AB73">
        <v>16696</v>
      </c>
      <c r="AC73">
        <v>14473</v>
      </c>
      <c r="AD73">
        <v>0</v>
      </c>
      <c r="AE73">
        <v>14473</v>
      </c>
      <c r="AF73">
        <v>14473</v>
      </c>
      <c r="AG73">
        <v>0</v>
      </c>
      <c r="AH73">
        <v>14473</v>
      </c>
      <c r="AI73" s="123">
        <f t="shared" si="2"/>
        <v>9.5739588319770225E-4</v>
      </c>
      <c r="AJ73" s="123">
        <f t="shared" si="3"/>
        <v>0.99904260411680235</v>
      </c>
      <c r="AK73" s="123">
        <f t="shared" si="4"/>
        <v>0</v>
      </c>
      <c r="AL73" s="123">
        <f t="shared" si="5"/>
        <v>1</v>
      </c>
      <c r="AM73" s="123">
        <f t="shared" si="6"/>
        <v>0</v>
      </c>
      <c r="AN73" s="123">
        <f t="shared" si="7"/>
        <v>1</v>
      </c>
    </row>
    <row r="74" spans="1:40" ht="16.5" thickBot="1">
      <c r="A74" s="24"/>
      <c r="B74" s="34"/>
      <c r="C74" s="34">
        <v>37</v>
      </c>
      <c r="D74" s="35">
        <v>219.62960000000001</v>
      </c>
      <c r="E74" s="36">
        <v>34.604399999999998</v>
      </c>
      <c r="F74" s="36">
        <v>41.296900000000001</v>
      </c>
      <c r="G74" s="36">
        <v>42.307899999999997</v>
      </c>
      <c r="H74" s="36">
        <v>12175.254000000001</v>
      </c>
      <c r="I74" s="36">
        <v>13.430999999999999</v>
      </c>
      <c r="J74" s="37">
        <f t="shared" si="0"/>
        <v>3.3820150000000004</v>
      </c>
      <c r="L74" s="35"/>
      <c r="M74" s="36"/>
      <c r="N74" s="36"/>
      <c r="O74" s="36"/>
      <c r="P74" s="36"/>
      <c r="Q74" s="36"/>
      <c r="R74" s="37">
        <f t="shared" si="1"/>
        <v>0</v>
      </c>
      <c r="S74" s="20"/>
      <c r="T74" s="41"/>
      <c r="U74" s="42"/>
      <c r="V74" s="42"/>
      <c r="W74" s="41"/>
      <c r="X74" s="42"/>
      <c r="Y74" s="43"/>
      <c r="Z74">
        <v>6808</v>
      </c>
      <c r="AA74">
        <v>4</v>
      </c>
      <c r="AB74">
        <v>6804</v>
      </c>
      <c r="AC74">
        <v>9034</v>
      </c>
      <c r="AD74">
        <v>0</v>
      </c>
      <c r="AE74">
        <v>9034</v>
      </c>
      <c r="AF74">
        <v>9034</v>
      </c>
      <c r="AG74">
        <v>0</v>
      </c>
      <c r="AH74">
        <v>9034</v>
      </c>
      <c r="AI74" s="123">
        <f t="shared" si="2"/>
        <v>5.8754406580493535E-4</v>
      </c>
      <c r="AJ74" s="123">
        <f t="shared" si="3"/>
        <v>0.99941245593419503</v>
      </c>
      <c r="AK74" s="123">
        <f t="shared" si="4"/>
        <v>0</v>
      </c>
      <c r="AL74" s="123">
        <f t="shared" si="5"/>
        <v>1</v>
      </c>
      <c r="AM74" s="123">
        <f t="shared" si="6"/>
        <v>0</v>
      </c>
      <c r="AN74" s="123">
        <f t="shared" si="7"/>
        <v>1</v>
      </c>
    </row>
    <row r="75" spans="1:40" ht="15.75">
      <c r="A75" s="24"/>
      <c r="B75" s="13" t="s">
        <v>89</v>
      </c>
      <c r="C75" s="13">
        <v>22</v>
      </c>
      <c r="D75" s="14">
        <v>1444.548</v>
      </c>
      <c r="E75" s="15">
        <v>43.134</v>
      </c>
      <c r="F75" s="15">
        <v>48.174799999999998</v>
      </c>
      <c r="G75" s="15">
        <v>48.852499999999999</v>
      </c>
      <c r="H75" s="15">
        <v>14564.040999999999</v>
      </c>
      <c r="I75" s="15">
        <v>18.954000000000001</v>
      </c>
      <c r="J75" s="16">
        <f t="shared" si="0"/>
        <v>4.0455669444444444</v>
      </c>
      <c r="L75" s="14"/>
      <c r="M75" s="15"/>
      <c r="N75" s="15"/>
      <c r="O75" s="15"/>
      <c r="P75" s="15"/>
      <c r="Q75" s="15"/>
      <c r="R75" s="16">
        <f t="shared" si="1"/>
        <v>0</v>
      </c>
      <c r="S75" s="20"/>
      <c r="T75" s="21" t="e">
        <f ca="1">bdrate($D75:$D78,E75:E78,$L75:$L78,M75:M78)</f>
        <v>#NAME?</v>
      </c>
      <c r="U75" s="22" t="e">
        <f ca="1">bdrate($D75:$D78,F75:F78,$L75:$L78,N75:N78)</f>
        <v>#NAME?</v>
      </c>
      <c r="V75" s="22" t="e">
        <f ca="1">bdrate($D75:$D78,G75:G78,$L75:$L78,O75:O78)</f>
        <v>#NAME?</v>
      </c>
      <c r="W75" s="44" t="e">
        <f ca="1">bdrateOld($D75:$D78,E75:E78,$L75:$L78,M75:M78)</f>
        <v>#NAME?</v>
      </c>
      <c r="X75" s="45" t="e">
        <f ca="1">bdrateOld($D75:$D78,F75:F78,$L75:$L78,N75:N78)</f>
        <v>#NAME?</v>
      </c>
      <c r="Y75" s="46" t="e">
        <f ca="1">bdrateOld($D75:$D78,G75:G78,$L75:$L78,O75:O78)</f>
        <v>#NAME?</v>
      </c>
      <c r="Z75">
        <v>11064</v>
      </c>
      <c r="AA75">
        <v>42</v>
      </c>
      <c r="AB75">
        <v>11022</v>
      </c>
      <c r="AC75">
        <v>5787</v>
      </c>
      <c r="AD75">
        <v>0</v>
      </c>
      <c r="AE75">
        <v>5787</v>
      </c>
      <c r="AF75">
        <v>5787</v>
      </c>
      <c r="AG75">
        <v>0</v>
      </c>
      <c r="AH75">
        <v>5787</v>
      </c>
      <c r="AI75" s="123">
        <f t="shared" si="2"/>
        <v>3.7960954446854662E-3</v>
      </c>
      <c r="AJ75" s="123">
        <f t="shared" si="3"/>
        <v>0.99620390455531449</v>
      </c>
      <c r="AK75" s="123">
        <f t="shared" si="4"/>
        <v>0</v>
      </c>
      <c r="AL75" s="123">
        <f t="shared" si="5"/>
        <v>1</v>
      </c>
      <c r="AM75" s="123">
        <f t="shared" si="6"/>
        <v>0</v>
      </c>
      <c r="AN75" s="123">
        <f t="shared" si="7"/>
        <v>1</v>
      </c>
    </row>
    <row r="76" spans="1:40" ht="15.75">
      <c r="A76" s="24"/>
      <c r="B76" s="24"/>
      <c r="C76" s="24">
        <v>27</v>
      </c>
      <c r="D76" s="25">
        <v>403.71440000000001</v>
      </c>
      <c r="E76" s="26">
        <v>41.268000000000001</v>
      </c>
      <c r="F76" s="26">
        <v>46.3904</v>
      </c>
      <c r="G76" s="26">
        <v>47.0518</v>
      </c>
      <c r="H76" s="26">
        <v>12889.737999999999</v>
      </c>
      <c r="I76" s="26">
        <v>16.068000000000001</v>
      </c>
      <c r="J76" s="27">
        <f t="shared" si="0"/>
        <v>3.5804827777777777</v>
      </c>
      <c r="L76" s="25"/>
      <c r="M76" s="26"/>
      <c r="N76" s="26"/>
      <c r="O76" s="26"/>
      <c r="P76" s="26"/>
      <c r="Q76" s="26"/>
      <c r="R76" s="27">
        <f t="shared" si="1"/>
        <v>0</v>
      </c>
      <c r="S76" s="20"/>
      <c r="T76" s="31"/>
      <c r="U76" s="32"/>
      <c r="V76" s="32"/>
      <c r="W76" s="31"/>
      <c r="X76" s="32"/>
      <c r="Y76" s="33"/>
      <c r="Z76">
        <v>7624</v>
      </c>
      <c r="AA76">
        <v>19</v>
      </c>
      <c r="AB76">
        <v>7605</v>
      </c>
      <c r="AC76">
        <v>4637</v>
      </c>
      <c r="AD76">
        <v>0</v>
      </c>
      <c r="AE76">
        <v>4637</v>
      </c>
      <c r="AF76">
        <v>4637</v>
      </c>
      <c r="AG76">
        <v>0</v>
      </c>
      <c r="AH76">
        <v>4637</v>
      </c>
      <c r="AI76" s="123">
        <f t="shared" si="2"/>
        <v>2.4921301154249738E-3</v>
      </c>
      <c r="AJ76" s="123">
        <f t="shared" si="3"/>
        <v>0.99750786988457507</v>
      </c>
      <c r="AK76" s="123">
        <f t="shared" si="4"/>
        <v>0</v>
      </c>
      <c r="AL76" s="123">
        <f t="shared" si="5"/>
        <v>1</v>
      </c>
      <c r="AM76" s="123">
        <f t="shared" si="6"/>
        <v>0</v>
      </c>
      <c r="AN76" s="123">
        <f t="shared" si="7"/>
        <v>1</v>
      </c>
    </row>
    <row r="77" spans="1:40" ht="15.75">
      <c r="A77" s="24"/>
      <c r="B77" s="24"/>
      <c r="C77" s="24">
        <v>32</v>
      </c>
      <c r="D77" s="25">
        <v>181.49760000000001</v>
      </c>
      <c r="E77" s="26">
        <v>39.0167</v>
      </c>
      <c r="F77" s="26">
        <v>44.687899999999999</v>
      </c>
      <c r="G77" s="26">
        <v>45.213799999999999</v>
      </c>
      <c r="H77" s="26">
        <v>12177.307000000001</v>
      </c>
      <c r="I77" s="26">
        <v>14.305</v>
      </c>
      <c r="J77" s="27">
        <f t="shared" si="0"/>
        <v>3.3825852777777778</v>
      </c>
      <c r="L77" s="25"/>
      <c r="M77" s="26"/>
      <c r="N77" s="26"/>
      <c r="O77" s="26"/>
      <c r="P77" s="26"/>
      <c r="Q77" s="26"/>
      <c r="R77" s="27">
        <f t="shared" si="1"/>
        <v>0</v>
      </c>
      <c r="S77" s="20"/>
      <c r="T77" s="31"/>
      <c r="U77" s="32"/>
      <c r="V77" s="32"/>
      <c r="W77" s="31"/>
      <c r="X77" s="32"/>
      <c r="Y77" s="33"/>
      <c r="Z77">
        <v>5516</v>
      </c>
      <c r="AA77">
        <v>10</v>
      </c>
      <c r="AB77">
        <v>5506</v>
      </c>
      <c r="AC77">
        <v>3952</v>
      </c>
      <c r="AD77">
        <v>0</v>
      </c>
      <c r="AE77">
        <v>3952</v>
      </c>
      <c r="AF77">
        <v>3952</v>
      </c>
      <c r="AG77">
        <v>0</v>
      </c>
      <c r="AH77">
        <v>3952</v>
      </c>
      <c r="AI77" s="123">
        <f t="shared" si="2"/>
        <v>1.8129079042784628E-3</v>
      </c>
      <c r="AJ77" s="123">
        <f t="shared" si="3"/>
        <v>0.99818709209572154</v>
      </c>
      <c r="AK77" s="123">
        <f t="shared" si="4"/>
        <v>0</v>
      </c>
      <c r="AL77" s="123">
        <f t="shared" si="5"/>
        <v>1</v>
      </c>
      <c r="AM77" s="123">
        <f t="shared" si="6"/>
        <v>0</v>
      </c>
      <c r="AN77" s="123">
        <f t="shared" si="7"/>
        <v>1</v>
      </c>
    </row>
    <row r="78" spans="1:40" ht="16.5" thickBot="1">
      <c r="A78" s="24"/>
      <c r="B78" s="34"/>
      <c r="C78" s="34">
        <v>37</v>
      </c>
      <c r="D78" s="35">
        <v>95.595200000000006</v>
      </c>
      <c r="E78" s="36">
        <v>36.488799999999998</v>
      </c>
      <c r="F78" s="36">
        <v>43.184899999999999</v>
      </c>
      <c r="G78" s="36">
        <v>43.807899999999997</v>
      </c>
      <c r="H78" s="36">
        <v>11782.063</v>
      </c>
      <c r="I78" s="36">
        <v>13.212999999999999</v>
      </c>
      <c r="J78" s="37">
        <f t="shared" si="0"/>
        <v>3.272795277777778</v>
      </c>
      <c r="L78" s="35"/>
      <c r="M78" s="36"/>
      <c r="N78" s="36"/>
      <c r="O78" s="36"/>
      <c r="P78" s="36"/>
      <c r="Q78" s="36"/>
      <c r="R78" s="37">
        <f t="shared" si="1"/>
        <v>0</v>
      </c>
      <c r="S78" s="20"/>
      <c r="T78" s="41"/>
      <c r="U78" s="42"/>
      <c r="V78" s="42"/>
      <c r="W78" s="41"/>
      <c r="X78" s="42"/>
      <c r="Y78" s="43"/>
      <c r="Z78">
        <v>2656</v>
      </c>
      <c r="AA78">
        <v>3</v>
      </c>
      <c r="AB78">
        <v>2653</v>
      </c>
      <c r="AC78">
        <v>2840</v>
      </c>
      <c r="AD78">
        <v>0</v>
      </c>
      <c r="AE78">
        <v>2840</v>
      </c>
      <c r="AF78">
        <v>2840</v>
      </c>
      <c r="AG78">
        <v>0</v>
      </c>
      <c r="AH78">
        <v>2840</v>
      </c>
      <c r="AI78" s="123">
        <f t="shared" si="2"/>
        <v>1.1295180722891566E-3</v>
      </c>
      <c r="AJ78" s="123">
        <f t="shared" si="3"/>
        <v>0.99887048192771088</v>
      </c>
      <c r="AK78" s="123">
        <f t="shared" si="4"/>
        <v>0</v>
      </c>
      <c r="AL78" s="123">
        <f t="shared" si="5"/>
        <v>1</v>
      </c>
      <c r="AM78" s="123">
        <f t="shared" si="6"/>
        <v>0</v>
      </c>
      <c r="AN78" s="123">
        <f t="shared" si="7"/>
        <v>1</v>
      </c>
    </row>
    <row r="79" spans="1:40" ht="15.75">
      <c r="A79" s="24"/>
      <c r="B79" s="13" t="s">
        <v>90</v>
      </c>
      <c r="C79" s="13">
        <v>22</v>
      </c>
      <c r="D79" s="14">
        <v>1898.2472</v>
      </c>
      <c r="E79" s="15">
        <v>43.410499999999999</v>
      </c>
      <c r="F79" s="15">
        <v>47.357599999999998</v>
      </c>
      <c r="G79" s="15">
        <v>48.319600000000001</v>
      </c>
      <c r="H79" s="15">
        <v>15958.288</v>
      </c>
      <c r="I79" s="15">
        <v>20.95</v>
      </c>
      <c r="J79" s="16">
        <f t="shared" si="0"/>
        <v>4.4328577777777776</v>
      </c>
      <c r="L79" s="14"/>
      <c r="M79" s="15"/>
      <c r="N79" s="15"/>
      <c r="O79" s="15"/>
      <c r="P79" s="15"/>
      <c r="Q79" s="15"/>
      <c r="R79" s="16">
        <f t="shared" si="1"/>
        <v>0</v>
      </c>
      <c r="S79" s="20"/>
      <c r="T79" s="21" t="e">
        <f ca="1">bdrate($D79:$D82,E79:E82,$L79:$L82,M79:M82)</f>
        <v>#NAME?</v>
      </c>
      <c r="U79" s="22" t="e">
        <f ca="1">bdrate($D79:$D82,F79:F82,$L79:$L82,N79:N82)</f>
        <v>#NAME?</v>
      </c>
      <c r="V79" s="22" t="e">
        <f ca="1">bdrate($D79:$D82,G79:G82,$L79:$L82,O79:O82)</f>
        <v>#NAME?</v>
      </c>
      <c r="W79" s="44" t="e">
        <f ca="1">bdrateOld($D79:$D82,E79:E82,$L79:$L82,M79:M82)</f>
        <v>#NAME?</v>
      </c>
      <c r="X79" s="45" t="e">
        <f ca="1">bdrateOld($D79:$D82,F79:F82,$L79:$L82,N79:N82)</f>
        <v>#NAME?</v>
      </c>
      <c r="Y79" s="46" t="e">
        <f ca="1">bdrateOld($D79:$D82,G79:G82,$L79:$L82,O79:O82)</f>
        <v>#NAME?</v>
      </c>
      <c r="Z79">
        <v>21552</v>
      </c>
      <c r="AA79">
        <v>103</v>
      </c>
      <c r="AB79">
        <v>21449</v>
      </c>
      <c r="AC79">
        <v>13779</v>
      </c>
      <c r="AD79">
        <v>17</v>
      </c>
      <c r="AE79">
        <v>13762</v>
      </c>
      <c r="AF79">
        <v>13779</v>
      </c>
      <c r="AG79">
        <v>11</v>
      </c>
      <c r="AH79">
        <v>13768</v>
      </c>
      <c r="AI79" s="123">
        <f t="shared" si="2"/>
        <v>4.7791388270230139E-3</v>
      </c>
      <c r="AJ79" s="123">
        <f t="shared" si="3"/>
        <v>0.99522086117297703</v>
      </c>
      <c r="AK79" s="123">
        <f t="shared" si="4"/>
        <v>1.2337615211553813E-3</v>
      </c>
      <c r="AL79" s="123">
        <f t="shared" si="5"/>
        <v>0.9987662384788446</v>
      </c>
      <c r="AM79" s="123">
        <f t="shared" si="6"/>
        <v>7.9831627839465854E-4</v>
      </c>
      <c r="AN79" s="123">
        <f t="shared" si="7"/>
        <v>0.99920168372160534</v>
      </c>
    </row>
    <row r="80" spans="1:40" ht="15.75">
      <c r="A80" s="24"/>
      <c r="B80" s="24"/>
      <c r="C80" s="24">
        <v>27</v>
      </c>
      <c r="D80" s="25">
        <v>680.40560000000005</v>
      </c>
      <c r="E80" s="26">
        <v>41.180999999999997</v>
      </c>
      <c r="F80" s="26">
        <v>45.320099999999996</v>
      </c>
      <c r="G80" s="26">
        <v>46.261299999999999</v>
      </c>
      <c r="H80" s="26">
        <v>14166.397999999999</v>
      </c>
      <c r="I80" s="26">
        <v>17.768000000000001</v>
      </c>
      <c r="J80" s="27">
        <f t="shared" si="0"/>
        <v>3.9351105555555552</v>
      </c>
      <c r="L80" s="25"/>
      <c r="M80" s="26"/>
      <c r="N80" s="26"/>
      <c r="O80" s="26"/>
      <c r="P80" s="26"/>
      <c r="Q80" s="26"/>
      <c r="R80" s="27">
        <f t="shared" si="1"/>
        <v>0</v>
      </c>
      <c r="S80" s="20"/>
      <c r="T80" s="31"/>
      <c r="U80" s="32"/>
      <c r="V80" s="32"/>
      <c r="W80" s="31"/>
      <c r="X80" s="32"/>
      <c r="Y80" s="33"/>
      <c r="Z80">
        <v>13604</v>
      </c>
      <c r="AA80">
        <v>76</v>
      </c>
      <c r="AB80">
        <v>13528</v>
      </c>
      <c r="AC80">
        <v>9476</v>
      </c>
      <c r="AD80">
        <v>5</v>
      </c>
      <c r="AE80">
        <v>9471</v>
      </c>
      <c r="AF80">
        <v>9476</v>
      </c>
      <c r="AG80">
        <v>5</v>
      </c>
      <c r="AH80">
        <v>9471</v>
      </c>
      <c r="AI80" s="123">
        <f t="shared" si="2"/>
        <v>5.5865921787709499E-3</v>
      </c>
      <c r="AJ80" s="123">
        <f t="shared" si="3"/>
        <v>0.994413407821229</v>
      </c>
      <c r="AK80" s="123">
        <f t="shared" si="4"/>
        <v>5.2764879696074298E-4</v>
      </c>
      <c r="AL80" s="123">
        <f t="shared" si="5"/>
        <v>0.99947235120303923</v>
      </c>
      <c r="AM80" s="123">
        <f t="shared" si="6"/>
        <v>5.2764879696074298E-4</v>
      </c>
      <c r="AN80" s="123">
        <f t="shared" si="7"/>
        <v>0.99947235120303923</v>
      </c>
    </row>
    <row r="81" spans="1:40" ht="15.75">
      <c r="A81" s="24"/>
      <c r="B81" s="24"/>
      <c r="C81" s="24">
        <v>32</v>
      </c>
      <c r="D81" s="25">
        <v>311.43759999999997</v>
      </c>
      <c r="E81" s="26">
        <v>38.706699999999998</v>
      </c>
      <c r="F81" s="26">
        <v>43.588000000000001</v>
      </c>
      <c r="G81" s="26">
        <v>44.427999999999997</v>
      </c>
      <c r="H81" s="26">
        <v>13132.183999999999</v>
      </c>
      <c r="I81" s="26">
        <v>15.958</v>
      </c>
      <c r="J81" s="27">
        <f t="shared" si="0"/>
        <v>3.6478288888888888</v>
      </c>
      <c r="L81" s="25"/>
      <c r="M81" s="26"/>
      <c r="N81" s="26"/>
      <c r="O81" s="26"/>
      <c r="P81" s="26"/>
      <c r="Q81" s="26"/>
      <c r="R81" s="27">
        <f t="shared" si="1"/>
        <v>0</v>
      </c>
      <c r="S81" s="20"/>
      <c r="T81" s="31"/>
      <c r="U81" s="32"/>
      <c r="V81" s="32"/>
      <c r="W81" s="31"/>
      <c r="X81" s="32"/>
      <c r="Y81" s="33"/>
      <c r="Z81">
        <v>8220</v>
      </c>
      <c r="AA81">
        <v>40</v>
      </c>
      <c r="AB81">
        <v>8180</v>
      </c>
      <c r="AC81">
        <v>6763</v>
      </c>
      <c r="AD81">
        <v>1</v>
      </c>
      <c r="AE81">
        <v>6762</v>
      </c>
      <c r="AF81">
        <v>6763</v>
      </c>
      <c r="AG81">
        <v>0</v>
      </c>
      <c r="AH81">
        <v>6763</v>
      </c>
      <c r="AI81" s="123">
        <f t="shared" si="2"/>
        <v>4.8661800486618006E-3</v>
      </c>
      <c r="AJ81" s="123">
        <f t="shared" si="3"/>
        <v>0.99513381995133821</v>
      </c>
      <c r="AK81" s="123">
        <f t="shared" si="4"/>
        <v>1.4786337424220019E-4</v>
      </c>
      <c r="AL81" s="123">
        <f t="shared" si="5"/>
        <v>0.99985213662575778</v>
      </c>
      <c r="AM81" s="123">
        <f t="shared" si="6"/>
        <v>0</v>
      </c>
      <c r="AN81" s="123">
        <f t="shared" si="7"/>
        <v>1</v>
      </c>
    </row>
    <row r="82" spans="1:40" ht="16.5" thickBot="1">
      <c r="A82" s="34"/>
      <c r="B82" s="34"/>
      <c r="C82" s="34">
        <v>37</v>
      </c>
      <c r="D82" s="35">
        <v>160.6696</v>
      </c>
      <c r="E82" s="36">
        <v>35.944400000000002</v>
      </c>
      <c r="F82" s="36">
        <v>42.219000000000001</v>
      </c>
      <c r="G82" s="36">
        <v>43.0642</v>
      </c>
      <c r="H82" s="36">
        <v>12514.496999999999</v>
      </c>
      <c r="I82" s="36">
        <v>14.617000000000001</v>
      </c>
      <c r="J82" s="37">
        <f t="shared" si="0"/>
        <v>3.4762491666666664</v>
      </c>
      <c r="L82" s="35"/>
      <c r="M82" s="36"/>
      <c r="N82" s="36"/>
      <c r="O82" s="36"/>
      <c r="P82" s="36"/>
      <c r="Q82" s="36"/>
      <c r="R82" s="37">
        <f t="shared" si="1"/>
        <v>0</v>
      </c>
      <c r="S82" s="20"/>
      <c r="T82" s="41"/>
      <c r="U82" s="42"/>
      <c r="V82" s="42"/>
      <c r="W82" s="41"/>
      <c r="X82" s="42"/>
      <c r="Y82" s="43"/>
      <c r="Z82">
        <v>4488</v>
      </c>
      <c r="AA82">
        <v>14</v>
      </c>
      <c r="AB82">
        <v>4474</v>
      </c>
      <c r="AC82">
        <v>4490</v>
      </c>
      <c r="AD82">
        <v>0</v>
      </c>
      <c r="AE82">
        <v>4490</v>
      </c>
      <c r="AF82">
        <v>4490</v>
      </c>
      <c r="AG82">
        <v>0</v>
      </c>
      <c r="AH82">
        <v>4490</v>
      </c>
      <c r="AI82" s="123">
        <f t="shared" si="2"/>
        <v>3.1194295900178253E-3</v>
      </c>
      <c r="AJ82" s="123">
        <f t="shared" si="3"/>
        <v>0.99688057040998213</v>
      </c>
      <c r="AK82" s="123">
        <f t="shared" si="4"/>
        <v>0</v>
      </c>
      <c r="AL82" s="123">
        <f t="shared" si="5"/>
        <v>1</v>
      </c>
      <c r="AM82" s="123">
        <f t="shared" si="6"/>
        <v>0</v>
      </c>
      <c r="AN82" s="123">
        <f t="shared" si="7"/>
        <v>1</v>
      </c>
    </row>
    <row r="83" spans="1:40" ht="15.75">
      <c r="A83" s="117" t="s">
        <v>61</v>
      </c>
      <c r="B83" s="117" t="s">
        <v>62</v>
      </c>
      <c r="C83" s="117">
        <v>22</v>
      </c>
      <c r="D83" s="14">
        <v>3834.8119999999999</v>
      </c>
      <c r="E83" s="15">
        <v>40.446899999999999</v>
      </c>
      <c r="F83" s="15">
        <v>42.535200000000003</v>
      </c>
      <c r="G83" s="15">
        <v>43.080300000000001</v>
      </c>
      <c r="H83" s="15">
        <v>9159.1409999999996</v>
      </c>
      <c r="I83" s="15">
        <v>12.87</v>
      </c>
      <c r="J83" s="16">
        <f t="shared" ref="J83:J98" si="8">H83/3600</f>
        <v>2.5442058333333333</v>
      </c>
      <c r="L83" s="14"/>
      <c r="M83" s="15"/>
      <c r="N83" s="15"/>
      <c r="O83" s="15"/>
      <c r="P83" s="15"/>
      <c r="Q83" s="15"/>
      <c r="R83" s="16">
        <f t="shared" ref="R83:R98" si="9">P83/3600</f>
        <v>0</v>
      </c>
      <c r="S83" s="20"/>
      <c r="T83" s="21" t="e">
        <f ca="1">bdrate($D83:$D86,E83:E86,$L83:$L86,M83:M86)</f>
        <v>#NAME?</v>
      </c>
      <c r="U83" s="22" t="e">
        <f ca="1">bdrate($D83:$D86,F83:F86,$L83:$L86,N83:N86)</f>
        <v>#NAME?</v>
      </c>
      <c r="V83" s="22" t="e">
        <f ca="1">bdrate($D83:$D86,G83:G86,$L83:$L86,O83:O86)</f>
        <v>#NAME?</v>
      </c>
      <c r="W83" s="44" t="e">
        <f ca="1">bdrateOld($D83:$D86,E83:E86,$L83:$L86,M83:M86)</f>
        <v>#NAME?</v>
      </c>
      <c r="X83" s="45" t="e">
        <f ca="1">bdrateOld($D83:$D86,F83:F86,$L83:$L86,N83:N86)</f>
        <v>#NAME?</v>
      </c>
      <c r="Y83" s="46" t="e">
        <f ca="1">bdrateOld($D83:$D86,G83:G86,$L83:$L86,O83:O86)</f>
        <v>#NAME?</v>
      </c>
      <c r="Z83">
        <v>266224</v>
      </c>
      <c r="AA83">
        <v>3444</v>
      </c>
      <c r="AB83">
        <v>262780</v>
      </c>
      <c r="AC83">
        <v>132543</v>
      </c>
      <c r="AD83">
        <v>93</v>
      </c>
      <c r="AE83">
        <v>132450</v>
      </c>
      <c r="AF83">
        <v>132543</v>
      </c>
      <c r="AG83">
        <v>129</v>
      </c>
      <c r="AH83">
        <v>132414</v>
      </c>
      <c r="AI83" s="123">
        <f t="shared" si="2"/>
        <v>1.2936474547749264E-2</v>
      </c>
      <c r="AJ83" s="123">
        <f t="shared" si="3"/>
        <v>0.98706352545225073</v>
      </c>
      <c r="AK83" s="123">
        <f t="shared" si="4"/>
        <v>7.0165908422172431E-4</v>
      </c>
      <c r="AL83" s="123">
        <f t="shared" si="5"/>
        <v>0.99929834091577829</v>
      </c>
      <c r="AM83" s="123">
        <f t="shared" si="6"/>
        <v>9.7326905230755306E-4</v>
      </c>
      <c r="AN83" s="123">
        <f t="shared" si="7"/>
        <v>0.99902673094769245</v>
      </c>
    </row>
    <row r="84" spans="1:40" ht="15.75">
      <c r="A84" s="118"/>
      <c r="B84" s="118"/>
      <c r="C84" s="118">
        <v>27</v>
      </c>
      <c r="D84" s="25">
        <v>1815.2175999999999</v>
      </c>
      <c r="E84" s="26">
        <v>37.031999999999996</v>
      </c>
      <c r="F84" s="26">
        <v>39.523099999999999</v>
      </c>
      <c r="G84" s="26">
        <v>39.881999999999998</v>
      </c>
      <c r="H84" s="26">
        <v>7809.6390000000001</v>
      </c>
      <c r="I84" s="26">
        <v>10.358000000000001</v>
      </c>
      <c r="J84" s="27">
        <f t="shared" si="8"/>
        <v>2.1693441666666669</v>
      </c>
      <c r="L84" s="25"/>
      <c r="M84" s="26"/>
      <c r="N84" s="26"/>
      <c r="O84" s="26"/>
      <c r="P84" s="26"/>
      <c r="Q84" s="26"/>
      <c r="R84" s="27">
        <f t="shared" si="9"/>
        <v>0</v>
      </c>
      <c r="S84" s="20"/>
      <c r="T84" s="31"/>
      <c r="U84" s="32"/>
      <c r="V84" s="32"/>
      <c r="W84" s="31"/>
      <c r="X84" s="32"/>
      <c r="Y84" s="33"/>
      <c r="Z84">
        <v>145812</v>
      </c>
      <c r="AA84">
        <v>1435</v>
      </c>
      <c r="AB84">
        <v>144377</v>
      </c>
      <c r="AC84">
        <v>90763</v>
      </c>
      <c r="AD84">
        <v>27</v>
      </c>
      <c r="AE84">
        <v>90736</v>
      </c>
      <c r="AF84">
        <v>90763</v>
      </c>
      <c r="AG84">
        <v>40</v>
      </c>
      <c r="AH84">
        <v>90723</v>
      </c>
      <c r="AI84" s="123">
        <f t="shared" ref="AI84:AI98" si="10">AA84/Z84</f>
        <v>9.8414396620305593E-3</v>
      </c>
      <c r="AJ84" s="123">
        <f t="shared" ref="AJ84:AJ98" si="11">AB84/Z84</f>
        <v>0.99015856033796945</v>
      </c>
      <c r="AK84" s="123">
        <f t="shared" ref="AK84:AK98" si="12">AD84/AC84</f>
        <v>2.9747804722188558E-4</v>
      </c>
      <c r="AL84" s="123">
        <f t="shared" ref="AL84:AL98" si="13">AE84/AC84</f>
        <v>0.99970252195277809</v>
      </c>
      <c r="AM84" s="123">
        <f t="shared" ref="AM84:AM98" si="14">AG84/AF84</f>
        <v>4.4070821810649716E-4</v>
      </c>
      <c r="AN84" s="123">
        <f t="shared" ref="AN84:AN98" si="15">AH84/AF84</f>
        <v>0.99955929178189351</v>
      </c>
    </row>
    <row r="85" spans="1:40" ht="15.75">
      <c r="A85" s="118"/>
      <c r="B85" s="118"/>
      <c r="C85" s="118">
        <v>32</v>
      </c>
      <c r="D85" s="25">
        <v>878.23839999999996</v>
      </c>
      <c r="E85" s="26">
        <v>33.9375</v>
      </c>
      <c r="F85" s="26">
        <v>37.153300000000002</v>
      </c>
      <c r="G85" s="26">
        <v>37.403300000000002</v>
      </c>
      <c r="H85" s="26">
        <v>6726.3990000000003</v>
      </c>
      <c r="I85" s="26">
        <v>8.5640000000000001</v>
      </c>
      <c r="J85" s="27">
        <f t="shared" si="8"/>
        <v>1.8684441666666667</v>
      </c>
      <c r="L85" s="25"/>
      <c r="M85" s="26"/>
      <c r="N85" s="26"/>
      <c r="O85" s="26"/>
      <c r="P85" s="26"/>
      <c r="Q85" s="26"/>
      <c r="R85" s="27">
        <f t="shared" si="9"/>
        <v>0</v>
      </c>
      <c r="S85" s="20"/>
      <c r="T85" s="31"/>
      <c r="U85" s="32"/>
      <c r="V85" s="32"/>
      <c r="W85" s="31"/>
      <c r="X85" s="32"/>
      <c r="Y85" s="33"/>
      <c r="Z85">
        <v>65480</v>
      </c>
      <c r="AA85">
        <v>425</v>
      </c>
      <c r="AB85">
        <v>65055</v>
      </c>
      <c r="AC85">
        <v>52720</v>
      </c>
      <c r="AD85">
        <v>10</v>
      </c>
      <c r="AE85">
        <v>52710</v>
      </c>
      <c r="AF85">
        <v>52720</v>
      </c>
      <c r="AG85">
        <v>16</v>
      </c>
      <c r="AH85">
        <v>52704</v>
      </c>
      <c r="AI85" s="123">
        <f t="shared" si="10"/>
        <v>6.4905314599877821E-3</v>
      </c>
      <c r="AJ85" s="123">
        <f t="shared" si="11"/>
        <v>0.99350946854001221</v>
      </c>
      <c r="AK85" s="123">
        <f t="shared" si="12"/>
        <v>1.8968133535660092E-4</v>
      </c>
      <c r="AL85" s="123">
        <f t="shared" si="13"/>
        <v>0.99981031866464343</v>
      </c>
      <c r="AM85" s="123">
        <f t="shared" si="14"/>
        <v>3.0349013657056146E-4</v>
      </c>
      <c r="AN85" s="123">
        <f t="shared" si="15"/>
        <v>0.99969650986342939</v>
      </c>
    </row>
    <row r="86" spans="1:40" ht="16.5" thickBot="1">
      <c r="A86" s="118"/>
      <c r="B86" s="119"/>
      <c r="C86" s="119">
        <v>37</v>
      </c>
      <c r="D86" s="35">
        <v>453.08960000000002</v>
      </c>
      <c r="E86" s="36">
        <v>31.1374</v>
      </c>
      <c r="F86" s="36">
        <v>35.5167</v>
      </c>
      <c r="G86" s="36">
        <v>35.606400000000001</v>
      </c>
      <c r="H86" s="36">
        <v>5956.3940000000002</v>
      </c>
      <c r="I86" s="36">
        <v>7.4249999999999998</v>
      </c>
      <c r="J86" s="37">
        <f t="shared" si="8"/>
        <v>1.6545538888888889</v>
      </c>
      <c r="L86" s="35"/>
      <c r="M86" s="36"/>
      <c r="N86" s="36"/>
      <c r="O86" s="36"/>
      <c r="P86" s="36"/>
      <c r="Q86" s="36"/>
      <c r="R86" s="37">
        <f t="shared" si="9"/>
        <v>0</v>
      </c>
      <c r="S86" s="20"/>
      <c r="T86" s="41"/>
      <c r="U86" s="42"/>
      <c r="V86" s="42"/>
      <c r="W86" s="41"/>
      <c r="X86" s="42"/>
      <c r="Y86" s="43"/>
      <c r="Z86">
        <v>24304</v>
      </c>
      <c r="AA86">
        <v>127</v>
      </c>
      <c r="AB86">
        <v>24177</v>
      </c>
      <c r="AC86">
        <v>27234</v>
      </c>
      <c r="AD86">
        <v>4</v>
      </c>
      <c r="AE86">
        <v>27230</v>
      </c>
      <c r="AF86">
        <v>27234</v>
      </c>
      <c r="AG86">
        <v>4</v>
      </c>
      <c r="AH86">
        <v>27230</v>
      </c>
      <c r="AI86" s="123">
        <f t="shared" si="10"/>
        <v>5.2254772876892692E-3</v>
      </c>
      <c r="AJ86" s="123">
        <f t="shared" si="11"/>
        <v>0.9947745227123107</v>
      </c>
      <c r="AK86" s="123">
        <f t="shared" si="12"/>
        <v>1.4687522949254609E-4</v>
      </c>
      <c r="AL86" s="123">
        <f t="shared" si="13"/>
        <v>0.99985312477050747</v>
      </c>
      <c r="AM86" s="123">
        <f t="shared" si="14"/>
        <v>1.4687522949254609E-4</v>
      </c>
      <c r="AN86" s="123">
        <f t="shared" si="15"/>
        <v>0.99985312477050747</v>
      </c>
    </row>
    <row r="87" spans="1:40" ht="15.75">
      <c r="A87" s="118"/>
      <c r="B87" s="117" t="s">
        <v>63</v>
      </c>
      <c r="C87" s="117">
        <v>22</v>
      </c>
      <c r="D87" s="14">
        <v>5311.9147000000003</v>
      </c>
      <c r="E87" s="15">
        <v>43.023699999999998</v>
      </c>
      <c r="F87" s="15">
        <v>45.641599999999997</v>
      </c>
      <c r="G87" s="15">
        <v>45.876399999999997</v>
      </c>
      <c r="H87" s="15">
        <v>20033.510999999999</v>
      </c>
      <c r="I87" s="15">
        <v>24.303999999999998</v>
      </c>
      <c r="J87" s="16">
        <f t="shared" si="8"/>
        <v>5.5648641666666663</v>
      </c>
      <c r="L87" s="14"/>
      <c r="M87" s="15"/>
      <c r="N87" s="15"/>
      <c r="O87" s="15"/>
      <c r="P87" s="15"/>
      <c r="Q87" s="15"/>
      <c r="R87" s="16">
        <f t="shared" si="9"/>
        <v>0</v>
      </c>
      <c r="S87" s="20"/>
      <c r="T87" s="21" t="e">
        <f ca="1">bdrate($D87:$D90,E87:E90,$L87:$L90,M87:M90)</f>
        <v>#NAME?</v>
      </c>
      <c r="U87" s="22" t="e">
        <f ca="1">bdrate($D87:$D90,F87:F90,$L87:$L90,N87:N90)</f>
        <v>#NAME?</v>
      </c>
      <c r="V87" s="22" t="e">
        <f ca="1">bdrate($D87:$D90,G87:G90,$L87:$L90,O87:O90)</f>
        <v>#NAME?</v>
      </c>
      <c r="W87" s="44" t="e">
        <f ca="1">bdrateOld($D87:$D90,E87:E90,$L87:$L90,M87:M90)</f>
        <v>#NAME?</v>
      </c>
      <c r="X87" s="45" t="e">
        <f ca="1">bdrateOld($D87:$D90,F87:F90,$L87:$L90,N87:N90)</f>
        <v>#NAME?</v>
      </c>
      <c r="Y87" s="46" t="e">
        <f ca="1">bdrateOld($D87:$D90,G87:G90,$L87:$L90,O87:O90)</f>
        <v>#NAME?</v>
      </c>
      <c r="Z87">
        <v>413464</v>
      </c>
      <c r="AA87">
        <v>119321</v>
      </c>
      <c r="AB87">
        <v>294143</v>
      </c>
      <c r="AC87">
        <v>204573</v>
      </c>
      <c r="AD87">
        <v>5182</v>
      </c>
      <c r="AE87">
        <v>199391</v>
      </c>
      <c r="AF87">
        <v>204573</v>
      </c>
      <c r="AG87">
        <v>7746</v>
      </c>
      <c r="AH87">
        <v>196827</v>
      </c>
      <c r="AI87" s="123">
        <f t="shared" si="10"/>
        <v>0.28858860747247644</v>
      </c>
      <c r="AJ87" s="123">
        <f t="shared" si="11"/>
        <v>0.71141139252752361</v>
      </c>
      <c r="AK87" s="123">
        <f t="shared" si="12"/>
        <v>2.5330811006340034E-2</v>
      </c>
      <c r="AL87" s="123">
        <f t="shared" si="13"/>
        <v>0.97466918899365995</v>
      </c>
      <c r="AM87" s="123">
        <f t="shared" si="14"/>
        <v>3.7864234283116541E-2</v>
      </c>
      <c r="AN87" s="123">
        <f t="shared" si="15"/>
        <v>0.96213576571688342</v>
      </c>
    </row>
    <row r="88" spans="1:40" ht="15.75">
      <c r="A88" s="118"/>
      <c r="B88" s="118"/>
      <c r="C88" s="118">
        <v>27</v>
      </c>
      <c r="D88" s="25">
        <v>2611.4634999999998</v>
      </c>
      <c r="E88" s="26">
        <v>38.993699999999997</v>
      </c>
      <c r="F88" s="26">
        <v>42.554000000000002</v>
      </c>
      <c r="G88" s="26">
        <v>42.628799999999998</v>
      </c>
      <c r="H88" s="26">
        <v>17089.14</v>
      </c>
      <c r="I88" s="26">
        <v>20.466999999999999</v>
      </c>
      <c r="J88" s="27">
        <f t="shared" si="8"/>
        <v>4.7469833333333336</v>
      </c>
      <c r="L88" s="25"/>
      <c r="M88" s="26"/>
      <c r="N88" s="26"/>
      <c r="O88" s="26"/>
      <c r="P88" s="26"/>
      <c r="Q88" s="26"/>
      <c r="R88" s="27">
        <f t="shared" si="9"/>
        <v>0</v>
      </c>
      <c r="S88" s="20"/>
      <c r="T88" s="31"/>
      <c r="U88" s="32"/>
      <c r="V88" s="32"/>
      <c r="W88" s="31"/>
      <c r="X88" s="32"/>
      <c r="Y88" s="33"/>
      <c r="Z88">
        <v>239516</v>
      </c>
      <c r="AA88">
        <v>76407</v>
      </c>
      <c r="AB88">
        <v>163109</v>
      </c>
      <c r="AC88">
        <v>115543</v>
      </c>
      <c r="AD88">
        <v>1158</v>
      </c>
      <c r="AE88">
        <v>114385</v>
      </c>
      <c r="AF88">
        <v>115543</v>
      </c>
      <c r="AG88">
        <v>2208</v>
      </c>
      <c r="AH88">
        <v>113335</v>
      </c>
      <c r="AI88" s="123">
        <f t="shared" si="10"/>
        <v>0.31900582842064829</v>
      </c>
      <c r="AJ88" s="123">
        <f t="shared" si="11"/>
        <v>0.68099417157935171</v>
      </c>
      <c r="AK88" s="123">
        <f t="shared" si="12"/>
        <v>1.0022242801381304E-2</v>
      </c>
      <c r="AL88" s="123">
        <f t="shared" si="13"/>
        <v>0.98997775719861869</v>
      </c>
      <c r="AM88" s="123">
        <f t="shared" si="14"/>
        <v>1.9109768657556061E-2</v>
      </c>
      <c r="AN88" s="123">
        <f t="shared" si="15"/>
        <v>0.98089023134244391</v>
      </c>
    </row>
    <row r="89" spans="1:40" ht="15.75">
      <c r="A89" s="118"/>
      <c r="B89" s="118"/>
      <c r="C89" s="118">
        <v>32</v>
      </c>
      <c r="D89" s="25">
        <v>1267.4021</v>
      </c>
      <c r="E89" s="26">
        <v>35.248899999999999</v>
      </c>
      <c r="F89" s="26">
        <v>40.207000000000001</v>
      </c>
      <c r="G89" s="26">
        <v>39.994300000000003</v>
      </c>
      <c r="H89" s="26">
        <v>14393.485000000001</v>
      </c>
      <c r="I89" s="26">
        <v>17.3</v>
      </c>
      <c r="J89" s="27">
        <f t="shared" si="8"/>
        <v>3.9981902777777778</v>
      </c>
      <c r="L89" s="25"/>
      <c r="M89" s="26"/>
      <c r="N89" s="26"/>
      <c r="O89" s="26"/>
      <c r="P89" s="26"/>
      <c r="Q89" s="26"/>
      <c r="R89" s="27">
        <f t="shared" si="9"/>
        <v>0</v>
      </c>
      <c r="S89" s="20"/>
      <c r="T89" s="31"/>
      <c r="U89" s="32"/>
      <c r="V89" s="32"/>
      <c r="W89" s="31"/>
      <c r="X89" s="32"/>
      <c r="Y89" s="33"/>
      <c r="Z89">
        <v>137860</v>
      </c>
      <c r="AA89">
        <v>44990</v>
      </c>
      <c r="AB89">
        <v>92870</v>
      </c>
      <c r="AC89">
        <v>67971</v>
      </c>
      <c r="AD89">
        <v>187</v>
      </c>
      <c r="AE89">
        <v>67784</v>
      </c>
      <c r="AF89">
        <v>67971</v>
      </c>
      <c r="AG89">
        <v>599</v>
      </c>
      <c r="AH89">
        <v>67372</v>
      </c>
      <c r="AI89" s="123">
        <f t="shared" si="10"/>
        <v>0.32634556796750325</v>
      </c>
      <c r="AJ89" s="123">
        <f t="shared" si="11"/>
        <v>0.67365443203249675</v>
      </c>
      <c r="AK89" s="123">
        <f t="shared" si="12"/>
        <v>2.7511732944932397E-3</v>
      </c>
      <c r="AL89" s="123">
        <f t="shared" si="13"/>
        <v>0.99724882670550674</v>
      </c>
      <c r="AM89" s="123">
        <f t="shared" si="14"/>
        <v>8.8125818363713939E-3</v>
      </c>
      <c r="AN89" s="123">
        <f t="shared" si="15"/>
        <v>0.99118741816362865</v>
      </c>
    </row>
    <row r="90" spans="1:40" ht="16.5" thickBot="1">
      <c r="A90" s="118"/>
      <c r="B90" s="119"/>
      <c r="C90" s="119">
        <v>37</v>
      </c>
      <c r="D90" s="35">
        <v>607.65020000000004</v>
      </c>
      <c r="E90" s="36">
        <v>31.867999999999999</v>
      </c>
      <c r="F90" s="36">
        <v>38.642699999999998</v>
      </c>
      <c r="G90" s="36">
        <v>38.284399999999998</v>
      </c>
      <c r="H90" s="36">
        <v>12437.85</v>
      </c>
      <c r="I90" s="36">
        <v>14.991</v>
      </c>
      <c r="J90" s="37">
        <f t="shared" si="8"/>
        <v>3.4549583333333334</v>
      </c>
      <c r="L90" s="35"/>
      <c r="M90" s="36"/>
      <c r="N90" s="36"/>
      <c r="O90" s="36"/>
      <c r="P90" s="36"/>
      <c r="Q90" s="36"/>
      <c r="R90" s="37">
        <f t="shared" si="9"/>
        <v>0</v>
      </c>
      <c r="S90" s="20"/>
      <c r="T90" s="41"/>
      <c r="U90" s="42"/>
      <c r="V90" s="42"/>
      <c r="W90" s="41"/>
      <c r="X90" s="42"/>
      <c r="Y90" s="43"/>
      <c r="Z90">
        <v>70208</v>
      </c>
      <c r="AA90">
        <v>22406</v>
      </c>
      <c r="AB90">
        <v>47802</v>
      </c>
      <c r="AC90">
        <v>37306</v>
      </c>
      <c r="AD90">
        <v>32</v>
      </c>
      <c r="AE90">
        <v>37274</v>
      </c>
      <c r="AF90">
        <v>37306</v>
      </c>
      <c r="AG90">
        <v>328</v>
      </c>
      <c r="AH90">
        <v>36978</v>
      </c>
      <c r="AI90" s="123">
        <f t="shared" si="10"/>
        <v>0.31913742023701003</v>
      </c>
      <c r="AJ90" s="123">
        <f t="shared" si="11"/>
        <v>0.68086257976299003</v>
      </c>
      <c r="AK90" s="123">
        <f t="shared" si="12"/>
        <v>8.57770867956897E-4</v>
      </c>
      <c r="AL90" s="123">
        <f t="shared" si="13"/>
        <v>0.99914222913204309</v>
      </c>
      <c r="AM90" s="123">
        <f t="shared" si="14"/>
        <v>8.7921513965581941E-3</v>
      </c>
      <c r="AN90" s="123">
        <f t="shared" si="15"/>
        <v>0.9912078486034418</v>
      </c>
    </row>
    <row r="91" spans="1:40" ht="15.75">
      <c r="A91" s="118"/>
      <c r="B91" s="117" t="s">
        <v>64</v>
      </c>
      <c r="C91" s="117">
        <v>22</v>
      </c>
      <c r="D91" s="14">
        <v>323.33440000000002</v>
      </c>
      <c r="E91" s="15">
        <v>46.705399999999997</v>
      </c>
      <c r="F91" s="15">
        <v>45.214100000000002</v>
      </c>
      <c r="G91" s="15">
        <v>45.178899999999999</v>
      </c>
      <c r="H91" s="15">
        <v>6006.6620000000003</v>
      </c>
      <c r="I91" s="15">
        <v>6.1459999999999999</v>
      </c>
      <c r="J91" s="16">
        <f t="shared" si="8"/>
        <v>1.6685172222222222</v>
      </c>
      <c r="L91" s="14"/>
      <c r="M91" s="15"/>
      <c r="N91" s="15"/>
      <c r="O91" s="15"/>
      <c r="P91" s="15"/>
      <c r="Q91" s="15"/>
      <c r="R91" s="16">
        <f t="shared" si="9"/>
        <v>0</v>
      </c>
      <c r="S91" s="20"/>
      <c r="T91" s="21" t="e">
        <f ca="1">bdrate($D91:$D94,E91:E94,$L91:$L94,M91:M94)</f>
        <v>#NAME?</v>
      </c>
      <c r="U91" s="22" t="e">
        <f ca="1">bdrate($D91:$D94,F91:F94,$L91:$L94,N91:N94)</f>
        <v>#NAME?</v>
      </c>
      <c r="V91" s="22" t="e">
        <f ca="1">bdrate($D91:$D94,G91:G94,$L91:$L94,O91:O94)</f>
        <v>#NAME?</v>
      </c>
      <c r="W91" s="44" t="e">
        <f ca="1">bdrateOld($D91:$D94,E91:E94,$L91:$L94,M91:M94)</f>
        <v>#NAME?</v>
      </c>
      <c r="X91" s="45" t="e">
        <f ca="1">bdrateOld($D91:$D94,F91:F94,$L91:$L94,N91:N94)</f>
        <v>#NAME?</v>
      </c>
      <c r="Y91" s="46" t="e">
        <f ca="1">bdrateOld($D91:$D94,G91:G94,$L91:$L94,O91:O94)</f>
        <v>#NAME?</v>
      </c>
      <c r="Z91">
        <v>42556</v>
      </c>
      <c r="AA91">
        <v>19442</v>
      </c>
      <c r="AB91">
        <v>23114</v>
      </c>
      <c r="AC91">
        <v>18037</v>
      </c>
      <c r="AD91">
        <v>2509</v>
      </c>
      <c r="AE91">
        <v>15528</v>
      </c>
      <c r="AF91">
        <v>18037</v>
      </c>
      <c r="AG91">
        <v>2738</v>
      </c>
      <c r="AH91">
        <v>15299</v>
      </c>
      <c r="AI91" s="123">
        <f t="shared" si="10"/>
        <v>0.45685684744806843</v>
      </c>
      <c r="AJ91" s="123">
        <f t="shared" si="11"/>
        <v>0.54314315255193157</v>
      </c>
      <c r="AK91" s="123">
        <f t="shared" si="12"/>
        <v>0.13910295503686865</v>
      </c>
      <c r="AL91" s="123">
        <f t="shared" si="13"/>
        <v>0.86089704496313135</v>
      </c>
      <c r="AM91" s="123">
        <f t="shared" si="14"/>
        <v>0.1517990796695681</v>
      </c>
      <c r="AN91" s="123">
        <f t="shared" si="15"/>
        <v>0.84820092033043193</v>
      </c>
    </row>
    <row r="92" spans="1:40" ht="15.75">
      <c r="A92" s="118"/>
      <c r="B92" s="118"/>
      <c r="C92" s="118">
        <v>27</v>
      </c>
      <c r="D92" s="25">
        <v>236.70160000000001</v>
      </c>
      <c r="E92" s="26">
        <v>42.308300000000003</v>
      </c>
      <c r="F92" s="26">
        <v>41.0411</v>
      </c>
      <c r="G92" s="26">
        <v>41.047699999999999</v>
      </c>
      <c r="H92" s="26">
        <v>5880.192</v>
      </c>
      <c r="I92" s="26">
        <v>6.0209999999999999</v>
      </c>
      <c r="J92" s="27">
        <f t="shared" si="8"/>
        <v>1.6333866666666668</v>
      </c>
      <c r="L92" s="25"/>
      <c r="M92" s="26"/>
      <c r="N92" s="26"/>
      <c r="O92" s="26"/>
      <c r="P92" s="26"/>
      <c r="Q92" s="26"/>
      <c r="R92" s="27">
        <f t="shared" si="9"/>
        <v>0</v>
      </c>
      <c r="S92" s="20"/>
      <c r="T92" s="31"/>
      <c r="U92" s="32"/>
      <c r="V92" s="32"/>
      <c r="W92" s="31"/>
      <c r="X92" s="32"/>
      <c r="Y92" s="33"/>
      <c r="Z92">
        <v>39800</v>
      </c>
      <c r="AA92">
        <v>18538</v>
      </c>
      <c r="AB92">
        <v>21262</v>
      </c>
      <c r="AC92">
        <v>16735</v>
      </c>
      <c r="AD92">
        <v>540</v>
      </c>
      <c r="AE92">
        <v>16195</v>
      </c>
      <c r="AF92">
        <v>16735</v>
      </c>
      <c r="AG92">
        <v>857</v>
      </c>
      <c r="AH92">
        <v>15878</v>
      </c>
      <c r="AI92" s="123">
        <f t="shared" si="10"/>
        <v>0.46577889447236182</v>
      </c>
      <c r="AJ92" s="123">
        <f t="shared" si="11"/>
        <v>0.53422110552763824</v>
      </c>
      <c r="AK92" s="123">
        <f t="shared" si="12"/>
        <v>3.2267702420077683E-2</v>
      </c>
      <c r="AL92" s="123">
        <f t="shared" si="13"/>
        <v>0.9677322975799223</v>
      </c>
      <c r="AM92" s="123">
        <f t="shared" si="14"/>
        <v>5.1210038840752911E-2</v>
      </c>
      <c r="AN92" s="123">
        <f t="shared" si="15"/>
        <v>0.94878996115924707</v>
      </c>
    </row>
    <row r="93" spans="1:40" ht="15.75">
      <c r="A93" s="118"/>
      <c r="B93" s="118"/>
      <c r="C93" s="118">
        <v>32</v>
      </c>
      <c r="D93" s="25">
        <v>176.41040000000001</v>
      </c>
      <c r="E93" s="26">
        <v>37.586199999999998</v>
      </c>
      <c r="F93" s="26">
        <v>38.779499999999999</v>
      </c>
      <c r="G93" s="26">
        <v>38.706899999999997</v>
      </c>
      <c r="H93" s="26">
        <v>5798.5569999999998</v>
      </c>
      <c r="I93" s="26">
        <v>5.99</v>
      </c>
      <c r="J93" s="27">
        <f t="shared" si="8"/>
        <v>1.6107102777777778</v>
      </c>
      <c r="L93" s="25"/>
      <c r="M93" s="26"/>
      <c r="N93" s="26"/>
      <c r="O93" s="26"/>
      <c r="P93" s="26"/>
      <c r="Q93" s="26"/>
      <c r="R93" s="27">
        <f t="shared" si="9"/>
        <v>0</v>
      </c>
      <c r="S93" s="20"/>
      <c r="T93" s="31"/>
      <c r="U93" s="32"/>
      <c r="V93" s="32"/>
      <c r="W93" s="31"/>
      <c r="X93" s="32"/>
      <c r="Y93" s="33"/>
      <c r="Z93">
        <v>36396</v>
      </c>
      <c r="AA93">
        <v>15672</v>
      </c>
      <c r="AB93">
        <v>20724</v>
      </c>
      <c r="AC93">
        <v>15651</v>
      </c>
      <c r="AD93">
        <v>60</v>
      </c>
      <c r="AE93">
        <v>15591</v>
      </c>
      <c r="AF93">
        <v>15651</v>
      </c>
      <c r="AG93">
        <v>242</v>
      </c>
      <c r="AH93">
        <v>15409</v>
      </c>
      <c r="AI93" s="123">
        <f t="shared" si="10"/>
        <v>0.43059676887570064</v>
      </c>
      <c r="AJ93" s="123">
        <f t="shared" si="11"/>
        <v>0.56940323112429936</v>
      </c>
      <c r="AK93" s="123">
        <f t="shared" si="12"/>
        <v>3.8336208548974508E-3</v>
      </c>
      <c r="AL93" s="123">
        <f t="shared" si="13"/>
        <v>0.99616637914510253</v>
      </c>
      <c r="AM93" s="123">
        <f t="shared" si="14"/>
        <v>1.5462270781419717E-2</v>
      </c>
      <c r="AN93" s="123">
        <f t="shared" si="15"/>
        <v>0.98453772921858029</v>
      </c>
    </row>
    <row r="94" spans="1:40" ht="16.5" thickBot="1">
      <c r="A94" s="118"/>
      <c r="B94" s="119"/>
      <c r="C94" s="119">
        <v>37</v>
      </c>
      <c r="D94" s="35">
        <v>128.25120000000001</v>
      </c>
      <c r="E94" s="36">
        <v>32.631</v>
      </c>
      <c r="F94" s="36">
        <v>37.596600000000002</v>
      </c>
      <c r="G94" s="36">
        <v>37.150799999999997</v>
      </c>
      <c r="H94" s="36">
        <v>5760.009</v>
      </c>
      <c r="I94" s="36">
        <v>5.9279999999999999</v>
      </c>
      <c r="J94" s="37">
        <f t="shared" si="8"/>
        <v>1.6000025</v>
      </c>
      <c r="L94" s="35"/>
      <c r="M94" s="36"/>
      <c r="N94" s="36"/>
      <c r="O94" s="36"/>
      <c r="P94" s="36"/>
      <c r="Q94" s="36"/>
      <c r="R94" s="37">
        <f t="shared" si="9"/>
        <v>0</v>
      </c>
      <c r="S94" s="20"/>
      <c r="T94" s="41"/>
      <c r="U94" s="42"/>
      <c r="V94" s="42"/>
      <c r="W94" s="41"/>
      <c r="X94" s="42"/>
      <c r="Y94" s="43"/>
      <c r="Z94">
        <v>31248</v>
      </c>
      <c r="AA94">
        <v>11155</v>
      </c>
      <c r="AB94">
        <v>20093</v>
      </c>
      <c r="AC94">
        <v>14146</v>
      </c>
      <c r="AD94">
        <v>18</v>
      </c>
      <c r="AE94">
        <v>14128</v>
      </c>
      <c r="AF94">
        <v>14146</v>
      </c>
      <c r="AG94">
        <v>64</v>
      </c>
      <c r="AH94">
        <v>14082</v>
      </c>
      <c r="AI94" s="123">
        <f t="shared" si="10"/>
        <v>0.35698284690220172</v>
      </c>
      <c r="AJ94" s="123">
        <f t="shared" si="11"/>
        <v>0.64301715309779828</v>
      </c>
      <c r="AK94" s="123">
        <f t="shared" si="12"/>
        <v>1.2724445072812103E-3</v>
      </c>
      <c r="AL94" s="123">
        <f t="shared" si="13"/>
        <v>0.99872755549271874</v>
      </c>
      <c r="AM94" s="123">
        <f t="shared" si="14"/>
        <v>4.5242471369998588E-3</v>
      </c>
      <c r="AN94" s="123">
        <f t="shared" si="15"/>
        <v>0.99547575286300016</v>
      </c>
    </row>
    <row r="95" spans="1:40" ht="15.75">
      <c r="A95" s="118"/>
      <c r="B95" s="117" t="s">
        <v>65</v>
      </c>
      <c r="C95" s="117">
        <v>22</v>
      </c>
      <c r="D95" s="14">
        <v>675.58749999999998</v>
      </c>
      <c r="E95" s="15">
        <v>48.836399999999998</v>
      </c>
      <c r="F95" s="15">
        <v>51.717700000000001</v>
      </c>
      <c r="G95" s="15">
        <v>52.69</v>
      </c>
      <c r="H95" s="15">
        <v>12247.602000000001</v>
      </c>
      <c r="I95" s="15">
        <v>13.291</v>
      </c>
      <c r="J95" s="16">
        <f t="shared" si="8"/>
        <v>3.4021116666666669</v>
      </c>
      <c r="L95" s="14"/>
      <c r="M95" s="15"/>
      <c r="N95" s="15"/>
      <c r="O95" s="15"/>
      <c r="P95" s="15"/>
      <c r="Q95" s="15"/>
      <c r="R95" s="16">
        <f t="shared" si="9"/>
        <v>0</v>
      </c>
      <c r="S95" s="20"/>
      <c r="T95" s="21" t="e">
        <f ca="1">bdrate($D95:$D98,E95:E98,$L95:$L98,M95:M98)</f>
        <v>#NAME?</v>
      </c>
      <c r="U95" s="22" t="e">
        <f ca="1">bdrate($D95:$D98,F95:F98,$L95:$L98,N95:N98)</f>
        <v>#NAME?</v>
      </c>
      <c r="V95" s="22" t="e">
        <f ca="1">bdrate($D95:$D98,G95:G98,$L95:$L98,O95:O98)</f>
        <v>#NAME?</v>
      </c>
      <c r="W95" s="44" t="e">
        <f ca="1">bdrateOld($D95:$D98,E95:E98,$L95:$L98,M95:M98)</f>
        <v>#NAME?</v>
      </c>
      <c r="X95" s="45" t="e">
        <f ca="1">bdrateOld($D95:$D98,F95:F98,$L95:$L98,N95:N98)</f>
        <v>#NAME?</v>
      </c>
      <c r="Y95" s="46" t="e">
        <f ca="1">bdrateOld($D95:$D98,G95:G98,$L95:$L98,O95:O98)</f>
        <v>#NAME?</v>
      </c>
      <c r="Z95">
        <v>177560</v>
      </c>
      <c r="AA95">
        <v>27996</v>
      </c>
      <c r="AB95">
        <v>149564</v>
      </c>
      <c r="AC95">
        <v>94183</v>
      </c>
      <c r="AD95">
        <v>290</v>
      </c>
      <c r="AE95">
        <v>93893</v>
      </c>
      <c r="AF95">
        <v>94183</v>
      </c>
      <c r="AG95">
        <v>180</v>
      </c>
      <c r="AH95">
        <v>94003</v>
      </c>
      <c r="AI95" s="123">
        <f t="shared" si="10"/>
        <v>0.15767064654201396</v>
      </c>
      <c r="AJ95" s="123">
        <f t="shared" si="11"/>
        <v>0.84232935345798599</v>
      </c>
      <c r="AK95" s="123">
        <f t="shared" si="12"/>
        <v>3.0791119416455201E-3</v>
      </c>
      <c r="AL95" s="123">
        <f t="shared" si="13"/>
        <v>0.99692088805835444</v>
      </c>
      <c r="AM95" s="123">
        <f t="shared" si="14"/>
        <v>1.9111729292972193E-3</v>
      </c>
      <c r="AN95" s="123">
        <f t="shared" si="15"/>
        <v>0.99808882707070279</v>
      </c>
    </row>
    <row r="96" spans="1:40" ht="15.75">
      <c r="A96" s="118"/>
      <c r="B96" s="118"/>
      <c r="C96" s="118">
        <v>27</v>
      </c>
      <c r="D96" s="25">
        <v>401.87200000000001</v>
      </c>
      <c r="E96" s="26">
        <v>44.9452</v>
      </c>
      <c r="F96" s="26">
        <v>48.222299999999997</v>
      </c>
      <c r="G96" s="26">
        <v>49.241599999999998</v>
      </c>
      <c r="H96" s="26">
        <v>11729.413</v>
      </c>
      <c r="I96" s="26">
        <v>12.682</v>
      </c>
      <c r="J96" s="27">
        <f t="shared" si="8"/>
        <v>3.2581702777777779</v>
      </c>
      <c r="L96" s="25"/>
      <c r="M96" s="26"/>
      <c r="N96" s="26"/>
      <c r="O96" s="26"/>
      <c r="P96" s="26"/>
      <c r="Q96" s="26"/>
      <c r="R96" s="27">
        <f t="shared" si="9"/>
        <v>0</v>
      </c>
      <c r="S96" s="20"/>
      <c r="T96" s="31"/>
      <c r="U96" s="32"/>
      <c r="V96" s="32"/>
      <c r="W96" s="31"/>
      <c r="X96" s="32"/>
      <c r="Y96" s="33"/>
      <c r="Z96">
        <v>124696</v>
      </c>
      <c r="AA96">
        <v>17689</v>
      </c>
      <c r="AB96">
        <v>107007</v>
      </c>
      <c r="AC96">
        <v>70541</v>
      </c>
      <c r="AD96">
        <v>65</v>
      </c>
      <c r="AE96">
        <v>70476</v>
      </c>
      <c r="AF96">
        <v>70541</v>
      </c>
      <c r="AG96">
        <v>38</v>
      </c>
      <c r="AH96">
        <v>70503</v>
      </c>
      <c r="AI96" s="123">
        <f t="shared" si="10"/>
        <v>0.14185699621479439</v>
      </c>
      <c r="AJ96" s="123">
        <f t="shared" si="11"/>
        <v>0.85814300378520558</v>
      </c>
      <c r="AK96" s="123">
        <f t="shared" si="12"/>
        <v>9.2144993691611974E-4</v>
      </c>
      <c r="AL96" s="123">
        <f t="shared" si="13"/>
        <v>0.99907855006308388</v>
      </c>
      <c r="AM96" s="123">
        <f t="shared" si="14"/>
        <v>5.3869380927403919E-4</v>
      </c>
      <c r="AN96" s="123">
        <f t="shared" si="15"/>
        <v>0.99946130619072593</v>
      </c>
    </row>
    <row r="97" spans="1:40" ht="15.75">
      <c r="A97" s="118"/>
      <c r="B97" s="118"/>
      <c r="C97" s="118">
        <v>32</v>
      </c>
      <c r="D97" s="25">
        <v>239.67869999999999</v>
      </c>
      <c r="E97" s="26">
        <v>41.005299999999998</v>
      </c>
      <c r="F97" s="26">
        <v>45.241199999999999</v>
      </c>
      <c r="G97" s="26">
        <v>45.968699999999998</v>
      </c>
      <c r="H97" s="26">
        <v>11313.904</v>
      </c>
      <c r="I97" s="26">
        <v>12.105</v>
      </c>
      <c r="J97" s="27">
        <f t="shared" si="8"/>
        <v>3.1427511111111111</v>
      </c>
      <c r="L97" s="25"/>
      <c r="M97" s="26"/>
      <c r="N97" s="26"/>
      <c r="O97" s="26"/>
      <c r="P97" s="26"/>
      <c r="Q97" s="26"/>
      <c r="R97" s="27">
        <f t="shared" si="9"/>
        <v>0</v>
      </c>
      <c r="S97" s="20"/>
      <c r="T97" s="31"/>
      <c r="U97" s="32"/>
      <c r="V97" s="32"/>
      <c r="W97" s="31"/>
      <c r="X97" s="32"/>
      <c r="Y97" s="33"/>
      <c r="Z97">
        <v>89808</v>
      </c>
      <c r="AA97">
        <v>10630</v>
      </c>
      <c r="AB97">
        <v>79178</v>
      </c>
      <c r="AC97">
        <v>52926</v>
      </c>
      <c r="AD97">
        <v>8</v>
      </c>
      <c r="AE97">
        <v>52918</v>
      </c>
      <c r="AF97">
        <v>52926</v>
      </c>
      <c r="AG97">
        <v>7</v>
      </c>
      <c r="AH97">
        <v>52919</v>
      </c>
      <c r="AI97" s="123">
        <f t="shared" si="10"/>
        <v>0.11836362016746838</v>
      </c>
      <c r="AJ97" s="123">
        <f t="shared" si="11"/>
        <v>0.88163637983253162</v>
      </c>
      <c r="AK97" s="123">
        <f t="shared" si="12"/>
        <v>1.5115444205116577E-4</v>
      </c>
      <c r="AL97" s="123">
        <f t="shared" si="13"/>
        <v>0.99984884555794884</v>
      </c>
      <c r="AM97" s="123">
        <f t="shared" si="14"/>
        <v>1.3226013679477005E-4</v>
      </c>
      <c r="AN97" s="123">
        <f t="shared" si="15"/>
        <v>0.99986773986320521</v>
      </c>
    </row>
    <row r="98" spans="1:40" ht="16.5" thickBot="1">
      <c r="A98" s="119"/>
      <c r="B98" s="119"/>
      <c r="C98" s="119">
        <v>37</v>
      </c>
      <c r="D98" s="35">
        <v>149.45660000000001</v>
      </c>
      <c r="E98" s="36">
        <v>37.0062</v>
      </c>
      <c r="F98" s="36">
        <v>43.293799999999997</v>
      </c>
      <c r="G98" s="36">
        <v>44.880899999999997</v>
      </c>
      <c r="H98" s="36">
        <v>10952.793</v>
      </c>
      <c r="I98" s="36">
        <v>11.731</v>
      </c>
      <c r="J98" s="37">
        <f t="shared" si="8"/>
        <v>3.0424424999999999</v>
      </c>
      <c r="L98" s="35"/>
      <c r="M98" s="36"/>
      <c r="N98" s="36"/>
      <c r="O98" s="36"/>
      <c r="P98" s="36"/>
      <c r="Q98" s="36"/>
      <c r="R98" s="37">
        <f t="shared" si="9"/>
        <v>0</v>
      </c>
      <c r="S98" s="20"/>
      <c r="T98" s="31"/>
      <c r="U98" s="32"/>
      <c r="V98" s="32"/>
      <c r="W98" s="31"/>
      <c r="X98" s="32"/>
      <c r="Y98" s="33"/>
      <c r="Z98">
        <v>58160</v>
      </c>
      <c r="AA98">
        <v>6191</v>
      </c>
      <c r="AB98">
        <v>51969</v>
      </c>
      <c r="AC98">
        <v>39213</v>
      </c>
      <c r="AD98">
        <v>5</v>
      </c>
      <c r="AE98">
        <v>39208</v>
      </c>
      <c r="AF98">
        <v>39213</v>
      </c>
      <c r="AG98">
        <v>3</v>
      </c>
      <c r="AH98">
        <v>39210</v>
      </c>
      <c r="AI98" s="123">
        <f t="shared" si="10"/>
        <v>0.10644773039889958</v>
      </c>
      <c r="AJ98" s="123">
        <f t="shared" si="11"/>
        <v>0.89355226960110046</v>
      </c>
      <c r="AK98" s="123">
        <f t="shared" si="12"/>
        <v>1.2750873434830287E-4</v>
      </c>
      <c r="AL98" s="123">
        <f t="shared" si="13"/>
        <v>0.9998724912656517</v>
      </c>
      <c r="AM98" s="123">
        <f t="shared" si="14"/>
        <v>7.6505240608981713E-5</v>
      </c>
      <c r="AN98" s="123">
        <f t="shared" si="15"/>
        <v>0.99992349475939102</v>
      </c>
    </row>
    <row r="99" spans="1:40">
      <c r="B99" s="1" t="s">
        <v>2</v>
      </c>
      <c r="T99" s="21"/>
      <c r="U99" s="22"/>
      <c r="V99" s="22"/>
      <c r="W99" s="21"/>
      <c r="X99" s="22"/>
      <c r="Y99" s="23"/>
      <c r="AI99" s="123"/>
      <c r="AJ99" s="123"/>
      <c r="AK99" s="123"/>
      <c r="AL99" s="123"/>
      <c r="AM99" s="123"/>
      <c r="AN99" s="123"/>
    </row>
    <row r="100" spans="1:40">
      <c r="B100" s="1" t="s">
        <v>7</v>
      </c>
      <c r="T100" s="44" t="e">
        <f t="shared" ref="T100:Y100" ca="1" si="16">AVERAGE(T19,T23,T27,T31,T35)</f>
        <v>#NAME?</v>
      </c>
      <c r="U100" s="45" t="e">
        <f t="shared" ca="1" si="16"/>
        <v>#NAME?</v>
      </c>
      <c r="V100" s="45" t="e">
        <f t="shared" ca="1" si="16"/>
        <v>#NAME?</v>
      </c>
      <c r="W100" s="44" t="e">
        <f t="shared" ca="1" si="16"/>
        <v>#NAME?</v>
      </c>
      <c r="X100" s="45" t="e">
        <f t="shared" ca="1" si="16"/>
        <v>#NAME?</v>
      </c>
      <c r="Y100" s="46" t="e">
        <f t="shared" ca="1" si="16"/>
        <v>#NAME?</v>
      </c>
      <c r="AI100" s="123">
        <f t="shared" ref="AI100:AN100" si="17">AVERAGE(AI19:AI38)</f>
        <v>6.2952886619958527E-3</v>
      </c>
      <c r="AJ100" s="123">
        <f t="shared" si="17"/>
        <v>0.99370471133800409</v>
      </c>
      <c r="AK100" s="123">
        <f t="shared" si="17"/>
        <v>6.9645851034877364E-5</v>
      </c>
      <c r="AL100" s="123">
        <f t="shared" si="17"/>
        <v>0.99993035414896503</v>
      </c>
      <c r="AM100" s="123">
        <f t="shared" si="17"/>
        <v>6.9564107514290304E-5</v>
      </c>
      <c r="AN100" s="123">
        <f t="shared" si="17"/>
        <v>0.99993043589248587</v>
      </c>
    </row>
    <row r="101" spans="1:40">
      <c r="B101" s="1" t="s">
        <v>14</v>
      </c>
      <c r="T101" s="44" t="e">
        <f t="shared" ref="T101:Y101" ca="1" si="18">AVERAGE(T39,T43,T47,T51)</f>
        <v>#NAME?</v>
      </c>
      <c r="U101" s="45" t="e">
        <f t="shared" ca="1" si="18"/>
        <v>#NAME?</v>
      </c>
      <c r="V101" s="45" t="e">
        <f t="shared" ca="1" si="18"/>
        <v>#NAME?</v>
      </c>
      <c r="W101" s="44" t="e">
        <f t="shared" ca="1" si="18"/>
        <v>#NAME?</v>
      </c>
      <c r="X101" s="45" t="e">
        <f t="shared" ca="1" si="18"/>
        <v>#NAME?</v>
      </c>
      <c r="Y101" s="46" t="e">
        <f t="shared" ca="1" si="18"/>
        <v>#NAME?</v>
      </c>
      <c r="AI101" s="123">
        <f t="shared" ref="AI101:AN101" si="19">AVERAGE(AI39:AI54)</f>
        <v>1.2897154513676175E-2</v>
      </c>
      <c r="AJ101" s="123">
        <f t="shared" si="19"/>
        <v>0.98710284548632388</v>
      </c>
      <c r="AK101" s="123">
        <f t="shared" si="19"/>
        <v>2.8334772641652837E-4</v>
      </c>
      <c r="AL101" s="123">
        <f t="shared" si="19"/>
        <v>0.99971665227358353</v>
      </c>
      <c r="AM101" s="123">
        <f t="shared" si="19"/>
        <v>2.4524770792820101E-4</v>
      </c>
      <c r="AN101" s="123">
        <f t="shared" si="19"/>
        <v>0.99975475229207178</v>
      </c>
    </row>
    <row r="102" spans="1:40">
      <c r="B102" s="1" t="s">
        <v>20</v>
      </c>
      <c r="T102" s="44" t="e">
        <f t="shared" ref="T102:Y102" ca="1" si="20">AVERAGE(T55,T59,T63,T67)</f>
        <v>#NAME?</v>
      </c>
      <c r="U102" s="45" t="e">
        <f t="shared" ca="1" si="20"/>
        <v>#NAME?</v>
      </c>
      <c r="V102" s="45" t="e">
        <f t="shared" ca="1" si="20"/>
        <v>#NAME?</v>
      </c>
      <c r="W102" s="44" t="e">
        <f t="shared" ca="1" si="20"/>
        <v>#NAME?</v>
      </c>
      <c r="X102" s="45" t="e">
        <f t="shared" ca="1" si="20"/>
        <v>#NAME?</v>
      </c>
      <c r="Y102" s="46" t="e">
        <f t="shared" ca="1" si="20"/>
        <v>#NAME?</v>
      </c>
      <c r="AI102" s="123">
        <f t="shared" ref="AI102:AN102" si="21">AVERAGE(AI55:AI70)</f>
        <v>3.2465807650276519E-2</v>
      </c>
      <c r="AJ102" s="123">
        <f t="shared" si="21"/>
        <v>0.96753419234972349</v>
      </c>
      <c r="AK102" s="123">
        <f t="shared" si="21"/>
        <v>1.0948100326236122E-3</v>
      </c>
      <c r="AL102" s="123">
        <f t="shared" si="21"/>
        <v>0.99890518996737632</v>
      </c>
      <c r="AM102" s="123">
        <f t="shared" si="21"/>
        <v>6.6907591541298856E-4</v>
      </c>
      <c r="AN102" s="123">
        <f t="shared" si="21"/>
        <v>0.99933092408458712</v>
      </c>
    </row>
    <row r="103" spans="1:40">
      <c r="B103" s="1" t="s">
        <v>27</v>
      </c>
      <c r="T103" s="44" t="e">
        <f t="shared" ref="T103:Y103" ca="1" si="22">AVERAGE(T71,T75,T79)</f>
        <v>#NAME?</v>
      </c>
      <c r="U103" s="45" t="e">
        <f t="shared" ca="1" si="22"/>
        <v>#NAME?</v>
      </c>
      <c r="V103" s="45" t="e">
        <f t="shared" ca="1" si="22"/>
        <v>#NAME?</v>
      </c>
      <c r="W103" s="44" t="e">
        <f t="shared" ca="1" si="22"/>
        <v>#NAME?</v>
      </c>
      <c r="X103" s="45" t="e">
        <f t="shared" ca="1" si="22"/>
        <v>#NAME?</v>
      </c>
      <c r="Y103" s="46" t="e">
        <f t="shared" ca="1" si="22"/>
        <v>#NAME?</v>
      </c>
      <c r="AI103" s="123">
        <f t="shared" ref="AI103:AN103" si="23">AVERAGE(AI71:AI82)</f>
        <v>2.6245388929838648E-3</v>
      </c>
      <c r="AJ103" s="123">
        <f t="shared" si="23"/>
        <v>0.99737546110701603</v>
      </c>
      <c r="AK103" s="123">
        <f t="shared" si="23"/>
        <v>1.5910614102986037E-4</v>
      </c>
      <c r="AL103" s="123">
        <f t="shared" si="23"/>
        <v>0.99984089385897024</v>
      </c>
      <c r="AM103" s="123">
        <f t="shared" si="23"/>
        <v>1.1049708961295013E-4</v>
      </c>
      <c r="AN103" s="123">
        <f t="shared" si="23"/>
        <v>0.99988950291038703</v>
      </c>
    </row>
    <row r="104" spans="1:40" ht="12.75" thickBot="1">
      <c r="B104" s="1" t="s">
        <v>66</v>
      </c>
      <c r="T104" s="48" t="e">
        <f t="shared" ref="T104:Y104" ca="1" si="24">AVERAGE(T83,T87,T91,T95)</f>
        <v>#NAME?</v>
      </c>
      <c r="U104" s="49" t="e">
        <f t="shared" ca="1" si="24"/>
        <v>#NAME?</v>
      </c>
      <c r="V104" s="49" t="e">
        <f t="shared" ca="1" si="24"/>
        <v>#NAME?</v>
      </c>
      <c r="W104" s="48" t="e">
        <f t="shared" ca="1" si="24"/>
        <v>#NAME?</v>
      </c>
      <c r="X104" s="49" t="e">
        <f t="shared" ca="1" si="24"/>
        <v>#NAME?</v>
      </c>
      <c r="Y104" s="50" t="e">
        <f t="shared" ca="1" si="24"/>
        <v>#NAME?</v>
      </c>
      <c r="AI104" s="123">
        <f t="shared" ref="AI104:AN104" si="25">AVERAGE(AI83:AI98)</f>
        <v>0.22013285612978775</v>
      </c>
      <c r="AJ104" s="123">
        <f t="shared" si="25"/>
        <v>0.77986714387021228</v>
      </c>
      <c r="AK104" s="123">
        <f t="shared" si="25"/>
        <v>1.3815852471284393E-2</v>
      </c>
      <c r="AL104" s="123">
        <f t="shared" si="25"/>
        <v>0.98618414752871564</v>
      </c>
      <c r="AM104" s="123">
        <f t="shared" si="25"/>
        <v>1.888108420967468E-2</v>
      </c>
      <c r="AN104" s="123">
        <f t="shared" si="25"/>
        <v>0.9811189157903254</v>
      </c>
    </row>
    <row r="105" spans="1:40" ht="12.75" thickBot="1">
      <c r="A105" s="3"/>
      <c r="B105" s="4" t="s">
        <v>28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8" t="e">
        <f t="shared" ref="T105:Y105" ca="1" si="26">AVERAGE(T3:T98)</f>
        <v>#NAME?</v>
      </c>
      <c r="U105" s="49" t="e">
        <f t="shared" ca="1" si="26"/>
        <v>#NAME?</v>
      </c>
      <c r="V105" s="50" t="e">
        <f t="shared" ca="1" si="26"/>
        <v>#NAME?</v>
      </c>
      <c r="W105" s="49" t="e">
        <f t="shared" ca="1" si="26"/>
        <v>#NAME?</v>
      </c>
      <c r="X105" s="49" t="e">
        <f t="shared" ca="1" si="26"/>
        <v>#NAME?</v>
      </c>
      <c r="Y105" s="50" t="e">
        <f t="shared" ca="1" si="26"/>
        <v>#NAME?</v>
      </c>
      <c r="AI105" s="123">
        <f t="shared" ref="AI105:AN105" si="27">AVERAGE(AI19:AI98)</f>
        <v>5.5066666658194617E-2</v>
      </c>
      <c r="AJ105" s="123">
        <f t="shared" si="27"/>
        <v>0.94493333334180551</v>
      </c>
      <c r="AK105" s="123">
        <f t="shared" si="27"/>
        <v>3.0800794299781051E-3</v>
      </c>
      <c r="AL105" s="123">
        <f t="shared" si="27"/>
        <v>0.99691992057002188</v>
      </c>
      <c r="AM105" s="123">
        <f t="shared" si="27"/>
        <v>3.9930471569236889E-3</v>
      </c>
      <c r="AN105" s="123">
        <f t="shared" si="27"/>
        <v>0.9960069528430765</v>
      </c>
    </row>
    <row r="106" spans="1:40">
      <c r="B106" s="1" t="s">
        <v>29</v>
      </c>
      <c r="I106" s="54">
        <f>GEOMEAN(I3:I98)</f>
        <v>11.806469192169603</v>
      </c>
      <c r="J106" s="54">
        <f>GEOMEAN(J3:J98)</f>
        <v>2.4663557223250336</v>
      </c>
      <c r="Q106" s="54" t="e">
        <f>GEOMEAN(Q3:Q98)</f>
        <v>#NUM!</v>
      </c>
      <c r="R106" s="54" t="e">
        <f>GEOMEAN(R3:R98)</f>
        <v>#NUM!</v>
      </c>
    </row>
    <row r="107" spans="1:40">
      <c r="B107" s="1" t="s">
        <v>30</v>
      </c>
      <c r="Q107" s="55" t="e">
        <f>Q106/I106</f>
        <v>#NUM!</v>
      </c>
      <c r="R107" s="55" t="e">
        <f>R106/J106</f>
        <v>#NUM!</v>
      </c>
    </row>
    <row r="108" spans="1:40">
      <c r="B108" s="1" t="s">
        <v>31</v>
      </c>
      <c r="I108" s="54">
        <f>SUM(I3:I98)/3600</f>
        <v>0.40397666666666665</v>
      </c>
      <c r="J108" s="54">
        <f>SUM(J3:J98)</f>
        <v>301.3340713888889</v>
      </c>
      <c r="Q108" s="54">
        <f>SUM(Q3:Q98)/3600</f>
        <v>0</v>
      </c>
      <c r="R108" s="54">
        <f>SUM(R3:R98)</f>
        <v>0</v>
      </c>
    </row>
    <row r="111" spans="1:40" ht="12.75" thickBot="1">
      <c r="B111" s="1" t="s">
        <v>71</v>
      </c>
      <c r="T111" s="48"/>
      <c r="U111" s="49"/>
      <c r="V111" s="49"/>
      <c r="W111" s="48"/>
      <c r="X111" s="49"/>
      <c r="Y111" s="50"/>
    </row>
    <row r="112" spans="1:40" ht="12.75" thickBot="1">
      <c r="A112" s="3"/>
      <c r="B112" s="4" t="s">
        <v>72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 t="e">
        <f t="shared" ref="T112:Y112" ca="1" si="28">AVERAGE(T3,T7,T19,T23,T27,T31,T35,T39,T43,T47,T51,T55,T59,T63,T67,T71,T75,T79)</f>
        <v>#NAME?</v>
      </c>
      <c r="U112" s="49" t="e">
        <f t="shared" ca="1" si="28"/>
        <v>#NAME?</v>
      </c>
      <c r="V112" s="50" t="e">
        <f t="shared" ca="1" si="28"/>
        <v>#NAME?</v>
      </c>
      <c r="W112" s="49" t="e">
        <f t="shared" ca="1" si="28"/>
        <v>#NAME?</v>
      </c>
      <c r="X112" s="49" t="e">
        <f t="shared" ca="1" si="28"/>
        <v>#NAME?</v>
      </c>
      <c r="Y112" s="50" t="e">
        <f t="shared" ca="1" si="28"/>
        <v>#NAME?</v>
      </c>
    </row>
    <row r="113" spans="2:18">
      <c r="B113" s="1" t="s">
        <v>29</v>
      </c>
      <c r="I113" s="54">
        <f>GEOMEAN(I19:I82)</f>
        <v>12.07167638163271</v>
      </c>
      <c r="J113" s="54">
        <f>GEOMEAN(J19:J82)</f>
        <v>2.4317161629070192</v>
      </c>
      <c r="Q113" s="54" t="e">
        <f>GEOMEAN(Q19:Q82)</f>
        <v>#NUM!</v>
      </c>
      <c r="R113" s="54" t="e">
        <f>GEOMEAN(R19:R82)</f>
        <v>#NUM!</v>
      </c>
    </row>
    <row r="114" spans="2:18">
      <c r="B114" s="1" t="s">
        <v>30</v>
      </c>
      <c r="Q114" s="55" t="e">
        <f>Q113/I113</f>
        <v>#NUM!</v>
      </c>
      <c r="R114" s="55" t="e">
        <f>R113/J113</f>
        <v>#NUM!</v>
      </c>
    </row>
  </sheetData>
  <mergeCells count="4">
    <mergeCell ref="D1:J1"/>
    <mergeCell ref="L1:R1"/>
    <mergeCell ref="T1:V1"/>
    <mergeCell ref="W1:Y1"/>
  </mergeCells>
  <phoneticPr fontId="1" type="noConversion"/>
  <conditionalFormatting sqref="W78:X78">
    <cfRule type="cellIs" dxfId="429" priority="55" operator="greaterThan">
      <formula>0.03</formula>
    </cfRule>
    <cfRule type="cellIs" dxfId="428" priority="56" stopIfTrue="1" operator="lessThan">
      <formula>-0.03</formula>
    </cfRule>
  </conditionalFormatting>
  <conditionalFormatting sqref="T3:V82">
    <cfRule type="cellIs" dxfId="427" priority="215" operator="greaterThan">
      <formula>0.03</formula>
    </cfRule>
    <cfRule type="cellIs" dxfId="426" priority="216" stopIfTrue="1" operator="lessThan">
      <formula>-0.03</formula>
    </cfRule>
  </conditionalFormatting>
  <conditionalFormatting sqref="W3">
    <cfRule type="cellIs" dxfId="425" priority="213" operator="greaterThan">
      <formula>0.03</formula>
    </cfRule>
    <cfRule type="cellIs" dxfId="424" priority="214" stopIfTrue="1" operator="lessThan">
      <formula>-0.03</formula>
    </cfRule>
  </conditionalFormatting>
  <conditionalFormatting sqref="X3">
    <cfRule type="cellIs" dxfId="423" priority="211" operator="greaterThan">
      <formula>0.03</formula>
    </cfRule>
    <cfRule type="cellIs" dxfId="422" priority="212" stopIfTrue="1" operator="lessThan">
      <formula>-0.03</formula>
    </cfRule>
  </conditionalFormatting>
  <conditionalFormatting sqref="Y3">
    <cfRule type="cellIs" dxfId="421" priority="209" operator="greaterThan">
      <formula>0.03</formula>
    </cfRule>
    <cfRule type="cellIs" dxfId="420" priority="210" stopIfTrue="1" operator="lessThan">
      <formula>-0.03</formula>
    </cfRule>
  </conditionalFormatting>
  <conditionalFormatting sqref="W7">
    <cfRule type="cellIs" dxfId="419" priority="207" operator="greaterThan">
      <formula>0.03</formula>
    </cfRule>
    <cfRule type="cellIs" dxfId="418" priority="208" stopIfTrue="1" operator="lessThan">
      <formula>-0.03</formula>
    </cfRule>
  </conditionalFormatting>
  <conditionalFormatting sqref="X7">
    <cfRule type="cellIs" dxfId="417" priority="205" operator="greaterThan">
      <formula>0.03</formula>
    </cfRule>
    <cfRule type="cellIs" dxfId="416" priority="206" stopIfTrue="1" operator="lessThan">
      <formula>-0.03</formula>
    </cfRule>
  </conditionalFormatting>
  <conditionalFormatting sqref="Y7">
    <cfRule type="cellIs" dxfId="415" priority="203" operator="greaterThan">
      <formula>0.03</formula>
    </cfRule>
    <cfRule type="cellIs" dxfId="414" priority="204" stopIfTrue="1" operator="lessThan">
      <formula>-0.03</formula>
    </cfRule>
  </conditionalFormatting>
  <conditionalFormatting sqref="W11">
    <cfRule type="cellIs" dxfId="413" priority="201" operator="greaterThan">
      <formula>0.03</formula>
    </cfRule>
    <cfRule type="cellIs" dxfId="412" priority="202" stopIfTrue="1" operator="lessThan">
      <formula>-0.03</formula>
    </cfRule>
  </conditionalFormatting>
  <conditionalFormatting sqref="X11">
    <cfRule type="cellIs" dxfId="411" priority="199" operator="greaterThan">
      <formula>0.03</formula>
    </cfRule>
    <cfRule type="cellIs" dxfId="410" priority="200" stopIfTrue="1" operator="lessThan">
      <formula>-0.03</formula>
    </cfRule>
  </conditionalFormatting>
  <conditionalFormatting sqref="Y11">
    <cfRule type="cellIs" dxfId="409" priority="197" operator="greaterThan">
      <formula>0.03</formula>
    </cfRule>
    <cfRule type="cellIs" dxfId="408" priority="198" stopIfTrue="1" operator="lessThan">
      <formula>-0.03</formula>
    </cfRule>
  </conditionalFormatting>
  <conditionalFormatting sqref="W15">
    <cfRule type="cellIs" dxfId="407" priority="195" operator="greaterThan">
      <formula>0.03</formula>
    </cfRule>
    <cfRule type="cellIs" dxfId="406" priority="196" stopIfTrue="1" operator="lessThan">
      <formula>-0.03</formula>
    </cfRule>
  </conditionalFormatting>
  <conditionalFormatting sqref="X15">
    <cfRule type="cellIs" dxfId="405" priority="193" operator="greaterThan">
      <formula>0.03</formula>
    </cfRule>
    <cfRule type="cellIs" dxfId="404" priority="194" stopIfTrue="1" operator="lessThan">
      <formula>-0.03</formula>
    </cfRule>
  </conditionalFormatting>
  <conditionalFormatting sqref="Y15">
    <cfRule type="cellIs" dxfId="403" priority="191" operator="greaterThan">
      <formula>0.03</formula>
    </cfRule>
    <cfRule type="cellIs" dxfId="402" priority="192" stopIfTrue="1" operator="lessThan">
      <formula>-0.03</formula>
    </cfRule>
  </conditionalFormatting>
  <conditionalFormatting sqref="W19">
    <cfRule type="cellIs" dxfId="401" priority="189" operator="greaterThan">
      <formula>0.03</formula>
    </cfRule>
    <cfRule type="cellIs" dxfId="400" priority="190" stopIfTrue="1" operator="lessThan">
      <formula>-0.03</formula>
    </cfRule>
  </conditionalFormatting>
  <conditionalFormatting sqref="X19">
    <cfRule type="cellIs" dxfId="399" priority="187" operator="greaterThan">
      <formula>0.03</formula>
    </cfRule>
    <cfRule type="cellIs" dxfId="398" priority="188" stopIfTrue="1" operator="lessThan">
      <formula>-0.03</formula>
    </cfRule>
  </conditionalFormatting>
  <conditionalFormatting sqref="Y19">
    <cfRule type="cellIs" dxfId="397" priority="185" operator="greaterThan">
      <formula>0.03</formula>
    </cfRule>
    <cfRule type="cellIs" dxfId="396" priority="186" stopIfTrue="1" operator="lessThan">
      <formula>-0.03</formula>
    </cfRule>
  </conditionalFormatting>
  <conditionalFormatting sqref="W23">
    <cfRule type="cellIs" dxfId="395" priority="183" operator="greaterThan">
      <formula>0.03</formula>
    </cfRule>
    <cfRule type="cellIs" dxfId="394" priority="184" stopIfTrue="1" operator="lessThan">
      <formula>-0.03</formula>
    </cfRule>
  </conditionalFormatting>
  <conditionalFormatting sqref="X23">
    <cfRule type="cellIs" dxfId="393" priority="181" operator="greaterThan">
      <formula>0.03</formula>
    </cfRule>
    <cfRule type="cellIs" dxfId="392" priority="182" stopIfTrue="1" operator="lessThan">
      <formula>-0.03</formula>
    </cfRule>
  </conditionalFormatting>
  <conditionalFormatting sqref="Y23">
    <cfRule type="cellIs" dxfId="391" priority="179" operator="greaterThan">
      <formula>0.03</formula>
    </cfRule>
    <cfRule type="cellIs" dxfId="390" priority="180" stopIfTrue="1" operator="lessThan">
      <formula>-0.03</formula>
    </cfRule>
  </conditionalFormatting>
  <conditionalFormatting sqref="W27">
    <cfRule type="cellIs" dxfId="389" priority="177" operator="greaterThan">
      <formula>0.03</formula>
    </cfRule>
    <cfRule type="cellIs" dxfId="388" priority="178" stopIfTrue="1" operator="lessThan">
      <formula>-0.03</formula>
    </cfRule>
  </conditionalFormatting>
  <conditionalFormatting sqref="X27">
    <cfRule type="cellIs" dxfId="387" priority="175" operator="greaterThan">
      <formula>0.03</formula>
    </cfRule>
    <cfRule type="cellIs" dxfId="386" priority="176" stopIfTrue="1" operator="lessThan">
      <formula>-0.03</formula>
    </cfRule>
  </conditionalFormatting>
  <conditionalFormatting sqref="Y27">
    <cfRule type="cellIs" dxfId="385" priority="173" operator="greaterThan">
      <formula>0.03</formula>
    </cfRule>
    <cfRule type="cellIs" dxfId="384" priority="174" stopIfTrue="1" operator="lessThan">
      <formula>-0.03</formula>
    </cfRule>
  </conditionalFormatting>
  <conditionalFormatting sqref="W31">
    <cfRule type="cellIs" dxfId="383" priority="171" operator="greaterThan">
      <formula>0.03</formula>
    </cfRule>
    <cfRule type="cellIs" dxfId="382" priority="172" stopIfTrue="1" operator="lessThan">
      <formula>-0.03</formula>
    </cfRule>
  </conditionalFormatting>
  <conditionalFormatting sqref="X31">
    <cfRule type="cellIs" dxfId="381" priority="169" operator="greaterThan">
      <formula>0.03</formula>
    </cfRule>
    <cfRule type="cellIs" dxfId="380" priority="170" stopIfTrue="1" operator="lessThan">
      <formula>-0.03</formula>
    </cfRule>
  </conditionalFormatting>
  <conditionalFormatting sqref="Y31">
    <cfRule type="cellIs" dxfId="379" priority="167" operator="greaterThan">
      <formula>0.03</formula>
    </cfRule>
    <cfRule type="cellIs" dxfId="378" priority="168" stopIfTrue="1" operator="lessThan">
      <formula>-0.03</formula>
    </cfRule>
  </conditionalFormatting>
  <conditionalFormatting sqref="W35">
    <cfRule type="cellIs" dxfId="377" priority="165" operator="greaterThan">
      <formula>0.03</formula>
    </cfRule>
    <cfRule type="cellIs" dxfId="376" priority="166" stopIfTrue="1" operator="lessThan">
      <formula>-0.03</formula>
    </cfRule>
  </conditionalFormatting>
  <conditionalFormatting sqref="X35">
    <cfRule type="cellIs" dxfId="375" priority="163" operator="greaterThan">
      <formula>0.03</formula>
    </cfRule>
    <cfRule type="cellIs" dxfId="374" priority="164" stopIfTrue="1" operator="lessThan">
      <formula>-0.03</formula>
    </cfRule>
  </conditionalFormatting>
  <conditionalFormatting sqref="Y35">
    <cfRule type="cellIs" dxfId="373" priority="161" operator="greaterThan">
      <formula>0.03</formula>
    </cfRule>
    <cfRule type="cellIs" dxfId="372" priority="162" stopIfTrue="1" operator="lessThan">
      <formula>-0.03</formula>
    </cfRule>
  </conditionalFormatting>
  <conditionalFormatting sqref="W39">
    <cfRule type="cellIs" dxfId="371" priority="159" operator="greaterThan">
      <formula>0.03</formula>
    </cfRule>
    <cfRule type="cellIs" dxfId="370" priority="160" stopIfTrue="1" operator="lessThan">
      <formula>-0.03</formula>
    </cfRule>
  </conditionalFormatting>
  <conditionalFormatting sqref="X39">
    <cfRule type="cellIs" dxfId="369" priority="157" operator="greaterThan">
      <formula>0.03</formula>
    </cfRule>
    <cfRule type="cellIs" dxfId="368" priority="158" stopIfTrue="1" operator="lessThan">
      <formula>-0.03</formula>
    </cfRule>
  </conditionalFormatting>
  <conditionalFormatting sqref="Y39">
    <cfRule type="cellIs" dxfId="367" priority="155" operator="greaterThan">
      <formula>0.03</formula>
    </cfRule>
    <cfRule type="cellIs" dxfId="366" priority="156" stopIfTrue="1" operator="lessThan">
      <formula>-0.03</formula>
    </cfRule>
  </conditionalFormatting>
  <conditionalFormatting sqref="W43">
    <cfRule type="cellIs" dxfId="365" priority="153" operator="greaterThan">
      <formula>0.03</formula>
    </cfRule>
    <cfRule type="cellIs" dxfId="364" priority="154" stopIfTrue="1" operator="lessThan">
      <formula>-0.03</formula>
    </cfRule>
  </conditionalFormatting>
  <conditionalFormatting sqref="X43">
    <cfRule type="cellIs" dxfId="363" priority="151" operator="greaterThan">
      <formula>0.03</formula>
    </cfRule>
    <cfRule type="cellIs" dxfId="362" priority="152" stopIfTrue="1" operator="lessThan">
      <formula>-0.03</formula>
    </cfRule>
  </conditionalFormatting>
  <conditionalFormatting sqref="Y43">
    <cfRule type="cellIs" dxfId="361" priority="149" operator="greaterThan">
      <formula>0.03</formula>
    </cfRule>
    <cfRule type="cellIs" dxfId="360" priority="150" stopIfTrue="1" operator="lessThan">
      <formula>-0.03</formula>
    </cfRule>
  </conditionalFormatting>
  <conditionalFormatting sqref="W47">
    <cfRule type="cellIs" dxfId="359" priority="147" operator="greaterThan">
      <formula>0.03</formula>
    </cfRule>
    <cfRule type="cellIs" dxfId="358" priority="148" stopIfTrue="1" operator="lessThan">
      <formula>-0.03</formula>
    </cfRule>
  </conditionalFormatting>
  <conditionalFormatting sqref="X47">
    <cfRule type="cellIs" dxfId="357" priority="145" operator="greaterThan">
      <formula>0.03</formula>
    </cfRule>
    <cfRule type="cellIs" dxfId="356" priority="146" stopIfTrue="1" operator="lessThan">
      <formula>-0.03</formula>
    </cfRule>
  </conditionalFormatting>
  <conditionalFormatting sqref="Y47">
    <cfRule type="cellIs" dxfId="355" priority="143" operator="greaterThan">
      <formula>0.03</formula>
    </cfRule>
    <cfRule type="cellIs" dxfId="354" priority="144" stopIfTrue="1" operator="lessThan">
      <formula>-0.03</formula>
    </cfRule>
  </conditionalFormatting>
  <conditionalFormatting sqref="W51">
    <cfRule type="cellIs" dxfId="353" priority="141" operator="greaterThan">
      <formula>0.03</formula>
    </cfRule>
    <cfRule type="cellIs" dxfId="352" priority="142" stopIfTrue="1" operator="lessThan">
      <formula>-0.03</formula>
    </cfRule>
  </conditionalFormatting>
  <conditionalFormatting sqref="X51">
    <cfRule type="cellIs" dxfId="351" priority="139" operator="greaterThan">
      <formula>0.03</formula>
    </cfRule>
    <cfRule type="cellIs" dxfId="350" priority="140" stopIfTrue="1" operator="lessThan">
      <formula>-0.03</formula>
    </cfRule>
  </conditionalFormatting>
  <conditionalFormatting sqref="Y51">
    <cfRule type="cellIs" dxfId="349" priority="137" operator="greaterThan">
      <formula>0.03</formula>
    </cfRule>
    <cfRule type="cellIs" dxfId="348" priority="138" stopIfTrue="1" operator="lessThan">
      <formula>-0.03</formula>
    </cfRule>
  </conditionalFormatting>
  <conditionalFormatting sqref="W55">
    <cfRule type="cellIs" dxfId="347" priority="135" operator="greaterThan">
      <formula>0.03</formula>
    </cfRule>
    <cfRule type="cellIs" dxfId="346" priority="136" stopIfTrue="1" operator="lessThan">
      <formula>-0.03</formula>
    </cfRule>
  </conditionalFormatting>
  <conditionalFormatting sqref="X55">
    <cfRule type="cellIs" dxfId="345" priority="133" operator="greaterThan">
      <formula>0.03</formula>
    </cfRule>
    <cfRule type="cellIs" dxfId="344" priority="134" stopIfTrue="1" operator="lessThan">
      <formula>-0.03</formula>
    </cfRule>
  </conditionalFormatting>
  <conditionalFormatting sqref="Y55">
    <cfRule type="cellIs" dxfId="343" priority="131" operator="greaterThan">
      <formula>0.03</formula>
    </cfRule>
    <cfRule type="cellIs" dxfId="342" priority="132" stopIfTrue="1" operator="lessThan">
      <formula>-0.03</formula>
    </cfRule>
  </conditionalFormatting>
  <conditionalFormatting sqref="W59">
    <cfRule type="cellIs" dxfId="341" priority="129" operator="greaterThan">
      <formula>0.03</formula>
    </cfRule>
    <cfRule type="cellIs" dxfId="340" priority="130" stopIfTrue="1" operator="lessThan">
      <formula>-0.03</formula>
    </cfRule>
  </conditionalFormatting>
  <conditionalFormatting sqref="X59">
    <cfRule type="cellIs" dxfId="339" priority="127" operator="greaterThan">
      <formula>0.03</formula>
    </cfRule>
    <cfRule type="cellIs" dxfId="338" priority="128" stopIfTrue="1" operator="lessThan">
      <formula>-0.03</formula>
    </cfRule>
  </conditionalFormatting>
  <conditionalFormatting sqref="Y59">
    <cfRule type="cellIs" dxfId="337" priority="125" operator="greaterThan">
      <formula>0.03</formula>
    </cfRule>
    <cfRule type="cellIs" dxfId="336" priority="126" stopIfTrue="1" operator="lessThan">
      <formula>-0.03</formula>
    </cfRule>
  </conditionalFormatting>
  <conditionalFormatting sqref="W63">
    <cfRule type="cellIs" dxfId="335" priority="123" operator="greaterThan">
      <formula>0.03</formula>
    </cfRule>
    <cfRule type="cellIs" dxfId="334" priority="124" stopIfTrue="1" operator="lessThan">
      <formula>-0.03</formula>
    </cfRule>
  </conditionalFormatting>
  <conditionalFormatting sqref="X63">
    <cfRule type="cellIs" dxfId="333" priority="121" operator="greaterThan">
      <formula>0.03</formula>
    </cfRule>
    <cfRule type="cellIs" dxfId="332" priority="122" stopIfTrue="1" operator="lessThan">
      <formula>-0.03</formula>
    </cfRule>
  </conditionalFormatting>
  <conditionalFormatting sqref="Y63">
    <cfRule type="cellIs" dxfId="331" priority="119" operator="greaterThan">
      <formula>0.03</formula>
    </cfRule>
    <cfRule type="cellIs" dxfId="330" priority="120" stopIfTrue="1" operator="lessThan">
      <formula>-0.03</formula>
    </cfRule>
  </conditionalFormatting>
  <conditionalFormatting sqref="W67">
    <cfRule type="cellIs" dxfId="329" priority="117" operator="greaterThan">
      <formula>0.03</formula>
    </cfRule>
    <cfRule type="cellIs" dxfId="328" priority="118" stopIfTrue="1" operator="lessThan">
      <formula>-0.03</formula>
    </cfRule>
  </conditionalFormatting>
  <conditionalFormatting sqref="X67">
    <cfRule type="cellIs" dxfId="327" priority="115" operator="greaterThan">
      <formula>0.03</formula>
    </cfRule>
    <cfRule type="cellIs" dxfId="326" priority="116" stopIfTrue="1" operator="lessThan">
      <formula>-0.03</formula>
    </cfRule>
  </conditionalFormatting>
  <conditionalFormatting sqref="Y67">
    <cfRule type="cellIs" dxfId="325" priority="113" operator="greaterThan">
      <formula>0.03</formula>
    </cfRule>
    <cfRule type="cellIs" dxfId="324" priority="114" stopIfTrue="1" operator="lessThan">
      <formula>-0.03</formula>
    </cfRule>
  </conditionalFormatting>
  <conditionalFormatting sqref="W71">
    <cfRule type="cellIs" dxfId="323" priority="111" operator="greaterThan">
      <formula>0.03</formula>
    </cfRule>
    <cfRule type="cellIs" dxfId="322" priority="112" stopIfTrue="1" operator="lessThan">
      <formula>-0.03</formula>
    </cfRule>
  </conditionalFormatting>
  <conditionalFormatting sqref="X71">
    <cfRule type="cellIs" dxfId="321" priority="109" operator="greaterThan">
      <formula>0.03</formula>
    </cfRule>
    <cfRule type="cellIs" dxfId="320" priority="110" stopIfTrue="1" operator="lessThan">
      <formula>-0.03</formula>
    </cfRule>
  </conditionalFormatting>
  <conditionalFormatting sqref="Y71">
    <cfRule type="cellIs" dxfId="319" priority="107" operator="greaterThan">
      <formula>0.03</formula>
    </cfRule>
    <cfRule type="cellIs" dxfId="318" priority="108" stopIfTrue="1" operator="lessThan">
      <formula>-0.03</formula>
    </cfRule>
  </conditionalFormatting>
  <conditionalFormatting sqref="W75">
    <cfRule type="cellIs" dxfId="317" priority="105" operator="greaterThan">
      <formula>0.03</formula>
    </cfRule>
    <cfRule type="cellIs" dxfId="316" priority="106" stopIfTrue="1" operator="lessThan">
      <formula>-0.03</formula>
    </cfRule>
  </conditionalFormatting>
  <conditionalFormatting sqref="X75">
    <cfRule type="cellIs" dxfId="315" priority="103" operator="greaterThan">
      <formula>0.03</formula>
    </cfRule>
    <cfRule type="cellIs" dxfId="314" priority="104" stopIfTrue="1" operator="lessThan">
      <formula>-0.03</formula>
    </cfRule>
  </conditionalFormatting>
  <conditionalFormatting sqref="Y75">
    <cfRule type="cellIs" dxfId="313" priority="101" operator="greaterThan">
      <formula>0.03</formula>
    </cfRule>
    <cfRule type="cellIs" dxfId="312" priority="102" stopIfTrue="1" operator="lessThan">
      <formula>-0.03</formula>
    </cfRule>
  </conditionalFormatting>
  <conditionalFormatting sqref="W79">
    <cfRule type="cellIs" dxfId="311" priority="99" operator="greaterThan">
      <formula>0.03</formula>
    </cfRule>
    <cfRule type="cellIs" dxfId="310" priority="100" stopIfTrue="1" operator="lessThan">
      <formula>-0.03</formula>
    </cfRule>
  </conditionalFormatting>
  <conditionalFormatting sqref="X79">
    <cfRule type="cellIs" dxfId="309" priority="97" operator="greaterThan">
      <formula>0.03</formula>
    </cfRule>
    <cfRule type="cellIs" dxfId="308" priority="98" stopIfTrue="1" operator="lessThan">
      <formula>-0.03</formula>
    </cfRule>
  </conditionalFormatting>
  <conditionalFormatting sqref="Y79">
    <cfRule type="cellIs" dxfId="307" priority="95" operator="greaterThan">
      <formula>0.03</formula>
    </cfRule>
    <cfRule type="cellIs" dxfId="306" priority="96" stopIfTrue="1" operator="lessThan">
      <formula>-0.03</formula>
    </cfRule>
  </conditionalFormatting>
  <conditionalFormatting sqref="T83:V98">
    <cfRule type="cellIs" dxfId="305" priority="49" operator="greaterThan">
      <formula>0.03</formula>
    </cfRule>
    <cfRule type="cellIs" dxfId="304" priority="50" stopIfTrue="1" operator="lessThan">
      <formula>-0.03</formula>
    </cfRule>
  </conditionalFormatting>
  <conditionalFormatting sqref="W6:X6">
    <cfRule type="cellIs" dxfId="303" priority="91" operator="greaterThan">
      <formula>0.03</formula>
    </cfRule>
    <cfRule type="cellIs" dxfId="302" priority="92" stopIfTrue="1" operator="lessThan">
      <formula>-0.03</formula>
    </cfRule>
  </conditionalFormatting>
  <conditionalFormatting sqref="W10:X10">
    <cfRule type="cellIs" dxfId="301" priority="89" operator="greaterThan">
      <formula>0.03</formula>
    </cfRule>
    <cfRule type="cellIs" dxfId="300" priority="90" stopIfTrue="1" operator="lessThan">
      <formula>-0.03</formula>
    </cfRule>
  </conditionalFormatting>
  <conditionalFormatting sqref="W14:X14">
    <cfRule type="cellIs" dxfId="299" priority="87" operator="greaterThan">
      <formula>0.03</formula>
    </cfRule>
    <cfRule type="cellIs" dxfId="298" priority="88" stopIfTrue="1" operator="lessThan">
      <formula>-0.03</formula>
    </cfRule>
  </conditionalFormatting>
  <conditionalFormatting sqref="W18:X18">
    <cfRule type="cellIs" dxfId="297" priority="85" operator="greaterThan">
      <formula>0.03</formula>
    </cfRule>
    <cfRule type="cellIs" dxfId="296" priority="86" stopIfTrue="1" operator="lessThan">
      <formula>-0.03</formula>
    </cfRule>
  </conditionalFormatting>
  <conditionalFormatting sqref="W22:X22">
    <cfRule type="cellIs" dxfId="295" priority="83" operator="greaterThan">
      <formula>0.03</formula>
    </cfRule>
    <cfRule type="cellIs" dxfId="294" priority="84" stopIfTrue="1" operator="lessThan">
      <formula>-0.03</formula>
    </cfRule>
  </conditionalFormatting>
  <conditionalFormatting sqref="W26:X26">
    <cfRule type="cellIs" dxfId="293" priority="81" operator="greaterThan">
      <formula>0.03</formula>
    </cfRule>
    <cfRule type="cellIs" dxfId="292" priority="82" stopIfTrue="1" operator="lessThan">
      <formula>-0.03</formula>
    </cfRule>
  </conditionalFormatting>
  <conditionalFormatting sqref="W30:X30">
    <cfRule type="cellIs" dxfId="291" priority="79" operator="greaterThan">
      <formula>0.03</formula>
    </cfRule>
    <cfRule type="cellIs" dxfId="290" priority="80" stopIfTrue="1" operator="lessThan">
      <formula>-0.03</formula>
    </cfRule>
  </conditionalFormatting>
  <conditionalFormatting sqref="W34:X34">
    <cfRule type="cellIs" dxfId="289" priority="77" operator="greaterThan">
      <formula>0.03</formula>
    </cfRule>
    <cfRule type="cellIs" dxfId="288" priority="78" stopIfTrue="1" operator="lessThan">
      <formula>-0.03</formula>
    </cfRule>
  </conditionalFormatting>
  <conditionalFormatting sqref="W38:X38">
    <cfRule type="cellIs" dxfId="287" priority="75" operator="greaterThan">
      <formula>0.03</formula>
    </cfRule>
    <cfRule type="cellIs" dxfId="286" priority="76" stopIfTrue="1" operator="lessThan">
      <formula>-0.03</formula>
    </cfRule>
  </conditionalFormatting>
  <conditionalFormatting sqref="W42:X42">
    <cfRule type="cellIs" dxfId="285" priority="73" operator="greaterThan">
      <formula>0.03</formula>
    </cfRule>
    <cfRule type="cellIs" dxfId="284" priority="74" stopIfTrue="1" operator="lessThan">
      <formula>-0.03</formula>
    </cfRule>
  </conditionalFormatting>
  <conditionalFormatting sqref="W46:X46">
    <cfRule type="cellIs" dxfId="283" priority="71" operator="greaterThan">
      <formula>0.03</formula>
    </cfRule>
    <cfRule type="cellIs" dxfId="282" priority="72" stopIfTrue="1" operator="lessThan">
      <formula>-0.03</formula>
    </cfRule>
  </conditionalFormatting>
  <conditionalFormatting sqref="W50:X50">
    <cfRule type="cellIs" dxfId="281" priority="69" operator="greaterThan">
      <formula>0.03</formula>
    </cfRule>
    <cfRule type="cellIs" dxfId="280" priority="70" stopIfTrue="1" operator="lessThan">
      <formula>-0.03</formula>
    </cfRule>
  </conditionalFormatting>
  <conditionalFormatting sqref="W54:X54">
    <cfRule type="cellIs" dxfId="279" priority="67" operator="greaterThan">
      <formula>0.03</formula>
    </cfRule>
    <cfRule type="cellIs" dxfId="278" priority="68" stopIfTrue="1" operator="lessThan">
      <formula>-0.03</formula>
    </cfRule>
  </conditionalFormatting>
  <conditionalFormatting sqref="W58:X58">
    <cfRule type="cellIs" dxfId="277" priority="65" operator="greaterThan">
      <formula>0.03</formula>
    </cfRule>
    <cfRule type="cellIs" dxfId="276" priority="66" stopIfTrue="1" operator="lessThan">
      <formula>-0.03</formula>
    </cfRule>
  </conditionalFormatting>
  <conditionalFormatting sqref="W62:X62">
    <cfRule type="cellIs" dxfId="275" priority="63" operator="greaterThan">
      <formula>0.03</formula>
    </cfRule>
    <cfRule type="cellIs" dxfId="274" priority="64" stopIfTrue="1" operator="lessThan">
      <formula>-0.03</formula>
    </cfRule>
  </conditionalFormatting>
  <conditionalFormatting sqref="W66:X66">
    <cfRule type="cellIs" dxfId="273" priority="61" operator="greaterThan">
      <formula>0.03</formula>
    </cfRule>
    <cfRule type="cellIs" dxfId="272" priority="62" stopIfTrue="1" operator="lessThan">
      <formula>-0.03</formula>
    </cfRule>
  </conditionalFormatting>
  <conditionalFormatting sqref="W70:X70">
    <cfRule type="cellIs" dxfId="271" priority="59" operator="greaterThan">
      <formula>0.03</formula>
    </cfRule>
    <cfRule type="cellIs" dxfId="270" priority="60" stopIfTrue="1" operator="lessThan">
      <formula>-0.03</formula>
    </cfRule>
  </conditionalFormatting>
  <conditionalFormatting sqref="W74:X74">
    <cfRule type="cellIs" dxfId="269" priority="57" operator="greaterThan">
      <formula>0.03</formula>
    </cfRule>
    <cfRule type="cellIs" dxfId="268" priority="58" stopIfTrue="1" operator="lessThan">
      <formula>-0.03</formula>
    </cfRule>
  </conditionalFormatting>
  <conditionalFormatting sqref="T99:V105">
    <cfRule type="cellIs" dxfId="267" priority="53" operator="greaterThan">
      <formula>0.03</formula>
    </cfRule>
    <cfRule type="cellIs" dxfId="266" priority="54" stopIfTrue="1" operator="lessThan">
      <formula>-0.03</formula>
    </cfRule>
  </conditionalFormatting>
  <conditionalFormatting sqref="W99:Y103 W105:Y105">
    <cfRule type="cellIs" dxfId="265" priority="51" operator="greaterThan">
      <formula>0.03</formula>
    </cfRule>
    <cfRule type="cellIs" dxfId="264" priority="52" stopIfTrue="1" operator="lessThan">
      <formula>-0.03</formula>
    </cfRule>
  </conditionalFormatting>
  <conditionalFormatting sqref="W83">
    <cfRule type="cellIs" dxfId="263" priority="47" operator="greaterThan">
      <formula>0.03</formula>
    </cfRule>
    <cfRule type="cellIs" dxfId="262" priority="48" stopIfTrue="1" operator="lessThan">
      <formula>-0.03</formula>
    </cfRule>
  </conditionalFormatting>
  <conditionalFormatting sqref="X83">
    <cfRule type="cellIs" dxfId="261" priority="45" operator="greaterThan">
      <formula>0.03</formula>
    </cfRule>
    <cfRule type="cellIs" dxfId="260" priority="46" stopIfTrue="1" operator="lessThan">
      <formula>-0.03</formula>
    </cfRule>
  </conditionalFormatting>
  <conditionalFormatting sqref="Y83">
    <cfRule type="cellIs" dxfId="259" priority="43" operator="greaterThan">
      <formula>0.03</formula>
    </cfRule>
    <cfRule type="cellIs" dxfId="258" priority="44" stopIfTrue="1" operator="lessThan">
      <formula>-0.03</formula>
    </cfRule>
  </conditionalFormatting>
  <conditionalFormatting sqref="W87">
    <cfRule type="cellIs" dxfId="257" priority="41" operator="greaterThan">
      <formula>0.03</formula>
    </cfRule>
    <cfRule type="cellIs" dxfId="256" priority="42" stopIfTrue="1" operator="lessThan">
      <formula>-0.03</formula>
    </cfRule>
  </conditionalFormatting>
  <conditionalFormatting sqref="X87">
    <cfRule type="cellIs" dxfId="255" priority="39" operator="greaterThan">
      <formula>0.03</formula>
    </cfRule>
    <cfRule type="cellIs" dxfId="254" priority="40" stopIfTrue="1" operator="lessThan">
      <formula>-0.03</formula>
    </cfRule>
  </conditionalFormatting>
  <conditionalFormatting sqref="Y87">
    <cfRule type="cellIs" dxfId="253" priority="37" operator="greaterThan">
      <formula>0.03</formula>
    </cfRule>
    <cfRule type="cellIs" dxfId="252" priority="38" stopIfTrue="1" operator="lessThan">
      <formula>-0.03</formula>
    </cfRule>
  </conditionalFormatting>
  <conditionalFormatting sqref="W91">
    <cfRule type="cellIs" dxfId="251" priority="35" operator="greaterThan">
      <formula>0.03</formula>
    </cfRule>
    <cfRule type="cellIs" dxfId="250" priority="36" stopIfTrue="1" operator="lessThan">
      <formula>-0.03</formula>
    </cfRule>
  </conditionalFormatting>
  <conditionalFormatting sqref="X91">
    <cfRule type="cellIs" dxfId="249" priority="33" operator="greaterThan">
      <formula>0.03</formula>
    </cfRule>
    <cfRule type="cellIs" dxfId="248" priority="34" stopIfTrue="1" operator="lessThan">
      <formula>-0.03</formula>
    </cfRule>
  </conditionalFormatting>
  <conditionalFormatting sqref="Y91">
    <cfRule type="cellIs" dxfId="247" priority="31" operator="greaterThan">
      <formula>0.03</formula>
    </cfRule>
    <cfRule type="cellIs" dxfId="246" priority="32" stopIfTrue="1" operator="lessThan">
      <formula>-0.03</formula>
    </cfRule>
  </conditionalFormatting>
  <conditionalFormatting sqref="W95">
    <cfRule type="cellIs" dxfId="245" priority="29" operator="greaterThan">
      <formula>0.03</formula>
    </cfRule>
    <cfRule type="cellIs" dxfId="244" priority="30" stopIfTrue="1" operator="lessThan">
      <formula>-0.03</formula>
    </cfRule>
  </conditionalFormatting>
  <conditionalFormatting sqref="X95">
    <cfRule type="cellIs" dxfId="243" priority="27" operator="greaterThan">
      <formula>0.03</formula>
    </cfRule>
    <cfRule type="cellIs" dxfId="242" priority="28" stopIfTrue="1" operator="lessThan">
      <formula>-0.03</formula>
    </cfRule>
  </conditionalFormatting>
  <conditionalFormatting sqref="Y95">
    <cfRule type="cellIs" dxfId="241" priority="25" operator="greaterThan">
      <formula>0.03</formula>
    </cfRule>
    <cfRule type="cellIs" dxfId="240" priority="26" stopIfTrue="1" operator="lessThan">
      <formula>-0.03</formula>
    </cfRule>
  </conditionalFormatting>
  <conditionalFormatting sqref="W86:X86">
    <cfRule type="cellIs" dxfId="239" priority="23" operator="greaterThan">
      <formula>0.03</formula>
    </cfRule>
    <cfRule type="cellIs" dxfId="238" priority="24" stopIfTrue="1" operator="lessThan">
      <formula>-0.03</formula>
    </cfRule>
  </conditionalFormatting>
  <conditionalFormatting sqref="W90:X90">
    <cfRule type="cellIs" dxfId="237" priority="21" operator="greaterThan">
      <formula>0.03</formula>
    </cfRule>
    <cfRule type="cellIs" dxfId="236" priority="22" stopIfTrue="1" operator="lessThan">
      <formula>-0.03</formula>
    </cfRule>
  </conditionalFormatting>
  <conditionalFormatting sqref="W94:X94">
    <cfRule type="cellIs" dxfId="235" priority="19" operator="greaterThan">
      <formula>0.03</formula>
    </cfRule>
    <cfRule type="cellIs" dxfId="234" priority="20" stopIfTrue="1" operator="lessThan">
      <formula>-0.03</formula>
    </cfRule>
  </conditionalFormatting>
  <conditionalFormatting sqref="W98:X98">
    <cfRule type="cellIs" dxfId="233" priority="17" operator="greaterThan">
      <formula>0.03</formula>
    </cfRule>
    <cfRule type="cellIs" dxfId="232" priority="18" stopIfTrue="1" operator="lessThan">
      <formula>-0.03</formula>
    </cfRule>
  </conditionalFormatting>
  <conditionalFormatting sqref="W104">
    <cfRule type="cellIs" dxfId="231" priority="15" operator="greaterThan">
      <formula>0.03</formula>
    </cfRule>
    <cfRule type="cellIs" dxfId="230" priority="16" stopIfTrue="1" operator="lessThan">
      <formula>-0.03</formula>
    </cfRule>
  </conditionalFormatting>
  <conditionalFormatting sqref="X104">
    <cfRule type="cellIs" dxfId="229" priority="13" operator="greaterThan">
      <formula>0.03</formula>
    </cfRule>
    <cfRule type="cellIs" dxfId="228" priority="14" stopIfTrue="1" operator="lessThan">
      <formula>-0.03</formula>
    </cfRule>
  </conditionalFormatting>
  <conditionalFormatting sqref="Y104">
    <cfRule type="cellIs" dxfId="227" priority="11" operator="greaterThan">
      <formula>0.03</formula>
    </cfRule>
    <cfRule type="cellIs" dxfId="226" priority="12" stopIfTrue="1" operator="lessThan">
      <formula>-0.03</formula>
    </cfRule>
  </conditionalFormatting>
  <conditionalFormatting sqref="T111:V112">
    <cfRule type="cellIs" dxfId="225" priority="9" operator="greaterThan">
      <formula>0.03</formula>
    </cfRule>
    <cfRule type="cellIs" dxfId="224" priority="10" stopIfTrue="1" operator="lessThan">
      <formula>-0.03</formula>
    </cfRule>
  </conditionalFormatting>
  <conditionalFormatting sqref="W112:Y112">
    <cfRule type="cellIs" dxfId="223" priority="7" operator="greaterThan">
      <formula>0.03</formula>
    </cfRule>
    <cfRule type="cellIs" dxfId="222" priority="8" stopIfTrue="1" operator="lessThan">
      <formula>-0.03</formula>
    </cfRule>
  </conditionalFormatting>
  <conditionalFormatting sqref="W111">
    <cfRule type="cellIs" dxfId="221" priority="5" operator="greaterThan">
      <formula>0.03</formula>
    </cfRule>
    <cfRule type="cellIs" dxfId="220" priority="6" stopIfTrue="1" operator="lessThan">
      <formula>-0.03</formula>
    </cfRule>
  </conditionalFormatting>
  <conditionalFormatting sqref="X111">
    <cfRule type="cellIs" dxfId="219" priority="3" operator="greaterThan">
      <formula>0.03</formula>
    </cfRule>
    <cfRule type="cellIs" dxfId="218" priority="4" stopIfTrue="1" operator="lessThan">
      <formula>-0.03</formula>
    </cfRule>
  </conditionalFormatting>
  <conditionalFormatting sqref="Y111">
    <cfRule type="cellIs" dxfId="217" priority="1" operator="greaterThan">
      <formula>0.03</formula>
    </cfRule>
    <cfRule type="cellIs" dxfId="216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8"/>
  <dimension ref="A1:AC114"/>
  <sheetViews>
    <sheetView workbookViewId="0">
      <selection activeCell="L19" sqref="L19:Q98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customWidth="1"/>
    <col min="13" max="15" width="6.875" style="1" customWidth="1"/>
    <col min="16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9" ht="12.75" thickBot="1">
      <c r="D1" s="146" t="s">
        <v>32</v>
      </c>
      <c r="E1" s="147"/>
      <c r="F1" s="147"/>
      <c r="G1" s="147"/>
      <c r="H1" s="147"/>
      <c r="I1" s="147"/>
      <c r="J1" s="148"/>
      <c r="L1" s="146" t="s">
        <v>33</v>
      </c>
      <c r="M1" s="147"/>
      <c r="N1" s="147"/>
      <c r="O1" s="147"/>
      <c r="P1" s="147"/>
      <c r="Q1" s="147"/>
      <c r="R1" s="148"/>
      <c r="S1" s="2"/>
      <c r="T1" s="146" t="s">
        <v>47</v>
      </c>
      <c r="U1" s="147"/>
      <c r="V1" s="148"/>
      <c r="W1" s="146" t="s">
        <v>48</v>
      </c>
      <c r="X1" s="147"/>
      <c r="Y1" s="148"/>
    </row>
    <row r="2" spans="1:29" ht="12.75" thickBot="1">
      <c r="A2" s="3"/>
      <c r="B2" s="4"/>
      <c r="C2" s="5" t="s">
        <v>1</v>
      </c>
      <c r="D2" s="6" t="s">
        <v>34</v>
      </c>
      <c r="E2" s="7" t="s">
        <v>35</v>
      </c>
      <c r="F2" s="7" t="s">
        <v>36</v>
      </c>
      <c r="G2" s="7" t="s">
        <v>37</v>
      </c>
      <c r="H2" s="7" t="s">
        <v>38</v>
      </c>
      <c r="I2" s="7" t="s">
        <v>39</v>
      </c>
      <c r="J2" s="8" t="s">
        <v>40</v>
      </c>
      <c r="K2" s="2"/>
      <c r="L2" s="6" t="s">
        <v>34</v>
      </c>
      <c r="M2" s="7" t="s">
        <v>35</v>
      </c>
      <c r="N2" s="7" t="s">
        <v>36</v>
      </c>
      <c r="O2" s="7" t="s">
        <v>37</v>
      </c>
      <c r="P2" s="7" t="s">
        <v>38</v>
      </c>
      <c r="Q2" s="7" t="s">
        <v>39</v>
      </c>
      <c r="R2" s="8" t="s">
        <v>40</v>
      </c>
      <c r="S2" s="9"/>
      <c r="T2" s="6" t="s">
        <v>41</v>
      </c>
      <c r="U2" s="7" t="s">
        <v>42</v>
      </c>
      <c r="V2" s="8" t="s">
        <v>43</v>
      </c>
      <c r="W2" s="10" t="s">
        <v>41</v>
      </c>
      <c r="X2" s="11" t="s">
        <v>42</v>
      </c>
      <c r="Y2" s="12" t="s">
        <v>43</v>
      </c>
    </row>
    <row r="3" spans="1:29">
      <c r="A3" s="63" t="s">
        <v>2</v>
      </c>
      <c r="B3" s="63" t="s">
        <v>3</v>
      </c>
      <c r="C3" s="63">
        <v>22</v>
      </c>
      <c r="D3" s="64"/>
      <c r="E3" s="65"/>
      <c r="F3" s="65"/>
      <c r="G3" s="65"/>
      <c r="H3" s="65"/>
      <c r="I3" s="65"/>
      <c r="J3" s="66"/>
      <c r="K3" s="67"/>
      <c r="L3" s="86"/>
      <c r="M3" s="87"/>
      <c r="N3" s="87"/>
      <c r="O3" s="87"/>
      <c r="P3" s="87"/>
      <c r="Q3" s="87"/>
      <c r="R3" s="88"/>
      <c r="S3" s="95"/>
      <c r="T3" s="96"/>
      <c r="U3" s="97"/>
      <c r="V3" s="98"/>
      <c r="W3" s="96"/>
      <c r="X3" s="97"/>
      <c r="Y3" s="98"/>
      <c r="Z3" s="122"/>
      <c r="AA3" s="122"/>
      <c r="AB3" s="122"/>
      <c r="AC3" s="122"/>
    </row>
    <row r="4" spans="1:29">
      <c r="A4" s="72" t="s">
        <v>4</v>
      </c>
      <c r="B4" s="72"/>
      <c r="C4" s="72">
        <v>27</v>
      </c>
      <c r="D4" s="73"/>
      <c r="E4" s="74"/>
      <c r="F4" s="74"/>
      <c r="G4" s="74"/>
      <c r="H4" s="74"/>
      <c r="I4" s="74"/>
      <c r="J4" s="75"/>
      <c r="K4" s="67"/>
      <c r="L4" s="89"/>
      <c r="M4" s="90"/>
      <c r="N4" s="90"/>
      <c r="O4" s="90"/>
      <c r="P4" s="90"/>
      <c r="Q4" s="90"/>
      <c r="R4" s="91"/>
      <c r="S4" s="95"/>
      <c r="T4" s="99"/>
      <c r="U4" s="100"/>
      <c r="V4" s="101"/>
      <c r="W4" s="99"/>
      <c r="X4" s="100"/>
      <c r="Y4" s="101"/>
      <c r="Z4" s="122"/>
      <c r="AA4" s="122"/>
      <c r="AB4" s="122"/>
      <c r="AC4" s="122"/>
    </row>
    <row r="5" spans="1:29">
      <c r="A5" s="72"/>
      <c r="B5" s="72"/>
      <c r="C5" s="72">
        <v>32</v>
      </c>
      <c r="D5" s="73"/>
      <c r="E5" s="74"/>
      <c r="F5" s="74"/>
      <c r="G5" s="74"/>
      <c r="H5" s="74"/>
      <c r="I5" s="74"/>
      <c r="J5" s="75"/>
      <c r="K5" s="67"/>
      <c r="L5" s="89"/>
      <c r="M5" s="90"/>
      <c r="N5" s="90"/>
      <c r="O5" s="90"/>
      <c r="P5" s="90"/>
      <c r="Q5" s="90"/>
      <c r="R5" s="91"/>
      <c r="S5" s="95"/>
      <c r="T5" s="99"/>
      <c r="U5" s="100"/>
      <c r="V5" s="101"/>
      <c r="W5" s="99"/>
      <c r="X5" s="100"/>
      <c r="Y5" s="101"/>
      <c r="Z5" s="122"/>
      <c r="AA5" s="122"/>
      <c r="AB5" s="122"/>
      <c r="AC5" s="122"/>
    </row>
    <row r="6" spans="1:29" ht="12.75" thickBot="1">
      <c r="A6" s="72"/>
      <c r="B6" s="79"/>
      <c r="C6" s="79">
        <v>37</v>
      </c>
      <c r="D6" s="80"/>
      <c r="E6" s="81"/>
      <c r="F6" s="81"/>
      <c r="G6" s="81"/>
      <c r="H6" s="81"/>
      <c r="I6" s="81"/>
      <c r="J6" s="82"/>
      <c r="K6" s="67"/>
      <c r="L6" s="92"/>
      <c r="M6" s="93"/>
      <c r="N6" s="93"/>
      <c r="O6" s="93"/>
      <c r="P6" s="93"/>
      <c r="Q6" s="93"/>
      <c r="R6" s="94"/>
      <c r="S6" s="95"/>
      <c r="T6" s="102"/>
      <c r="U6" s="103"/>
      <c r="V6" s="104"/>
      <c r="W6" s="102"/>
      <c r="X6" s="103"/>
      <c r="Y6" s="104"/>
      <c r="Z6" s="122"/>
      <c r="AA6" s="122"/>
      <c r="AB6" s="122"/>
      <c r="AC6" s="122"/>
    </row>
    <row r="7" spans="1:29">
      <c r="A7" s="72"/>
      <c r="B7" s="63" t="s">
        <v>5</v>
      </c>
      <c r="C7" s="63">
        <v>22</v>
      </c>
      <c r="D7" s="64"/>
      <c r="E7" s="65"/>
      <c r="F7" s="65"/>
      <c r="G7" s="65"/>
      <c r="H7" s="65"/>
      <c r="I7" s="65"/>
      <c r="J7" s="66"/>
      <c r="K7" s="67"/>
      <c r="L7" s="86"/>
      <c r="M7" s="87"/>
      <c r="N7" s="87"/>
      <c r="O7" s="87"/>
      <c r="P7" s="87"/>
      <c r="Q7" s="87"/>
      <c r="R7" s="88"/>
      <c r="S7" s="95"/>
      <c r="T7" s="96"/>
      <c r="U7" s="97"/>
      <c r="V7" s="97"/>
      <c r="W7" s="105"/>
      <c r="X7" s="106"/>
      <c r="Y7" s="107"/>
      <c r="Z7" s="122"/>
      <c r="AA7" s="122"/>
      <c r="AB7" s="122"/>
      <c r="AC7" s="122"/>
    </row>
    <row r="8" spans="1:29">
      <c r="A8" s="72"/>
      <c r="B8" s="72"/>
      <c r="C8" s="72">
        <v>27</v>
      </c>
      <c r="D8" s="73"/>
      <c r="E8" s="74"/>
      <c r="F8" s="74"/>
      <c r="G8" s="74"/>
      <c r="H8" s="74"/>
      <c r="I8" s="74"/>
      <c r="J8" s="75"/>
      <c r="K8" s="67"/>
      <c r="L8" s="89"/>
      <c r="M8" s="90"/>
      <c r="N8" s="90"/>
      <c r="O8" s="90"/>
      <c r="P8" s="90"/>
      <c r="Q8" s="90"/>
      <c r="R8" s="91"/>
      <c r="S8" s="95"/>
      <c r="T8" s="99"/>
      <c r="U8" s="100"/>
      <c r="V8" s="100"/>
      <c r="W8" s="99"/>
      <c r="X8" s="100"/>
      <c r="Y8" s="101"/>
      <c r="Z8" s="122"/>
      <c r="AA8" s="122"/>
      <c r="AB8" s="122"/>
      <c r="AC8" s="122"/>
    </row>
    <row r="9" spans="1:29">
      <c r="A9" s="72"/>
      <c r="B9" s="72"/>
      <c r="C9" s="72">
        <v>32</v>
      </c>
      <c r="D9" s="73"/>
      <c r="E9" s="74"/>
      <c r="F9" s="74"/>
      <c r="G9" s="74"/>
      <c r="H9" s="74"/>
      <c r="I9" s="74"/>
      <c r="J9" s="75"/>
      <c r="K9" s="67"/>
      <c r="L9" s="89"/>
      <c r="M9" s="90"/>
      <c r="N9" s="90"/>
      <c r="O9" s="90"/>
      <c r="P9" s="90"/>
      <c r="Q9" s="90"/>
      <c r="R9" s="91"/>
      <c r="S9" s="95"/>
      <c r="T9" s="99"/>
      <c r="U9" s="108"/>
      <c r="V9" s="100"/>
      <c r="W9" s="99"/>
      <c r="X9" s="100"/>
      <c r="Y9" s="101"/>
      <c r="Z9" s="122"/>
      <c r="AA9" s="122"/>
      <c r="AB9" s="122"/>
      <c r="AC9" s="122"/>
    </row>
    <row r="10" spans="1:29" ht="12.75" thickBot="1">
      <c r="A10" s="72"/>
      <c r="B10" s="79"/>
      <c r="C10" s="79">
        <v>37</v>
      </c>
      <c r="D10" s="80"/>
      <c r="E10" s="81"/>
      <c r="F10" s="81"/>
      <c r="G10" s="81"/>
      <c r="H10" s="81"/>
      <c r="I10" s="81"/>
      <c r="J10" s="82"/>
      <c r="K10" s="67"/>
      <c r="L10" s="92"/>
      <c r="M10" s="93"/>
      <c r="N10" s="93"/>
      <c r="O10" s="93"/>
      <c r="P10" s="93"/>
      <c r="Q10" s="93"/>
      <c r="R10" s="94"/>
      <c r="S10" s="95"/>
      <c r="T10" s="102"/>
      <c r="U10" s="103"/>
      <c r="V10" s="103"/>
      <c r="W10" s="102"/>
      <c r="X10" s="103"/>
      <c r="Y10" s="104"/>
      <c r="Z10" s="122"/>
      <c r="AA10" s="122"/>
      <c r="AB10" s="122"/>
      <c r="AC10" s="122"/>
    </row>
    <row r="11" spans="1:29">
      <c r="A11" s="72"/>
      <c r="B11" s="63" t="s">
        <v>0</v>
      </c>
      <c r="C11" s="63">
        <v>22</v>
      </c>
      <c r="D11" s="64"/>
      <c r="E11" s="65"/>
      <c r="F11" s="65"/>
      <c r="G11" s="65"/>
      <c r="H11" s="65"/>
      <c r="I11" s="65"/>
      <c r="J11" s="66"/>
      <c r="K11" s="67"/>
      <c r="L11" s="86"/>
      <c r="M11" s="87"/>
      <c r="N11" s="87"/>
      <c r="O11" s="87"/>
      <c r="P11" s="87"/>
      <c r="Q11" s="87"/>
      <c r="R11" s="88"/>
      <c r="S11" s="95"/>
      <c r="T11" s="96"/>
      <c r="U11" s="97"/>
      <c r="V11" s="97"/>
      <c r="W11" s="105"/>
      <c r="X11" s="106"/>
      <c r="Y11" s="107"/>
      <c r="Z11" s="122"/>
      <c r="AA11" s="122"/>
      <c r="AB11" s="122"/>
      <c r="AC11" s="122"/>
    </row>
    <row r="12" spans="1:29">
      <c r="A12" s="72"/>
      <c r="B12" s="72"/>
      <c r="C12" s="72">
        <v>27</v>
      </c>
      <c r="D12" s="73"/>
      <c r="E12" s="74"/>
      <c r="F12" s="74"/>
      <c r="G12" s="74"/>
      <c r="H12" s="74"/>
      <c r="I12" s="74"/>
      <c r="J12" s="75"/>
      <c r="K12" s="67"/>
      <c r="L12" s="89"/>
      <c r="M12" s="90"/>
      <c r="N12" s="90"/>
      <c r="O12" s="90"/>
      <c r="P12" s="90"/>
      <c r="Q12" s="90"/>
      <c r="R12" s="91"/>
      <c r="S12" s="95"/>
      <c r="T12" s="99"/>
      <c r="U12" s="100"/>
      <c r="V12" s="100"/>
      <c r="W12" s="99"/>
      <c r="X12" s="100"/>
      <c r="Y12" s="101"/>
      <c r="Z12" s="122"/>
      <c r="AA12" s="122"/>
      <c r="AB12" s="122"/>
      <c r="AC12" s="122"/>
    </row>
    <row r="13" spans="1:29">
      <c r="A13" s="72"/>
      <c r="B13" s="72"/>
      <c r="C13" s="72">
        <v>32</v>
      </c>
      <c r="D13" s="73"/>
      <c r="E13" s="74"/>
      <c r="F13" s="74"/>
      <c r="G13" s="74"/>
      <c r="H13" s="74"/>
      <c r="I13" s="74"/>
      <c r="J13" s="75"/>
      <c r="K13" s="67"/>
      <c r="L13" s="89"/>
      <c r="M13" s="90"/>
      <c r="N13" s="90"/>
      <c r="O13" s="90"/>
      <c r="P13" s="90"/>
      <c r="Q13" s="90"/>
      <c r="R13" s="91"/>
      <c r="S13" s="95"/>
      <c r="T13" s="99"/>
      <c r="U13" s="100"/>
      <c r="V13" s="100"/>
      <c r="W13" s="99"/>
      <c r="X13" s="100"/>
      <c r="Y13" s="101"/>
      <c r="Z13" s="122"/>
      <c r="AA13" s="122"/>
      <c r="AB13" s="122"/>
      <c r="AC13" s="122"/>
    </row>
    <row r="14" spans="1:29" ht="12.75" thickBot="1">
      <c r="A14" s="72"/>
      <c r="B14" s="79"/>
      <c r="C14" s="79">
        <v>37</v>
      </c>
      <c r="D14" s="80"/>
      <c r="E14" s="81"/>
      <c r="F14" s="81"/>
      <c r="G14" s="81"/>
      <c r="H14" s="81"/>
      <c r="I14" s="81"/>
      <c r="J14" s="82"/>
      <c r="K14" s="67"/>
      <c r="L14" s="92"/>
      <c r="M14" s="93"/>
      <c r="N14" s="93"/>
      <c r="O14" s="93"/>
      <c r="P14" s="93"/>
      <c r="Q14" s="93"/>
      <c r="R14" s="94"/>
      <c r="S14" s="95"/>
      <c r="T14" s="102"/>
      <c r="U14" s="103"/>
      <c r="V14" s="103"/>
      <c r="W14" s="102"/>
      <c r="X14" s="103"/>
      <c r="Y14" s="104"/>
      <c r="Z14" s="122"/>
      <c r="AA14" s="122"/>
      <c r="AB14" s="122"/>
      <c r="AC14" s="122"/>
    </row>
    <row r="15" spans="1:29">
      <c r="A15" s="72"/>
      <c r="B15" s="63" t="s">
        <v>6</v>
      </c>
      <c r="C15" s="63">
        <v>22</v>
      </c>
      <c r="D15" s="64"/>
      <c r="E15" s="65"/>
      <c r="F15" s="65"/>
      <c r="G15" s="65"/>
      <c r="H15" s="65"/>
      <c r="I15" s="65"/>
      <c r="J15" s="66"/>
      <c r="K15" s="67"/>
      <c r="L15" s="86"/>
      <c r="M15" s="87"/>
      <c r="N15" s="87"/>
      <c r="O15" s="87"/>
      <c r="P15" s="87"/>
      <c r="Q15" s="87"/>
      <c r="R15" s="88"/>
      <c r="S15" s="95"/>
      <c r="T15" s="96"/>
      <c r="U15" s="97"/>
      <c r="V15" s="97"/>
      <c r="W15" s="105"/>
      <c r="X15" s="106"/>
      <c r="Y15" s="107"/>
      <c r="Z15" s="122"/>
      <c r="AA15" s="122"/>
      <c r="AB15" s="122"/>
      <c r="AC15" s="122"/>
    </row>
    <row r="16" spans="1:29">
      <c r="A16" s="72"/>
      <c r="B16" s="72"/>
      <c r="C16" s="72">
        <v>27</v>
      </c>
      <c r="D16" s="73"/>
      <c r="E16" s="74"/>
      <c r="F16" s="74"/>
      <c r="G16" s="74"/>
      <c r="H16" s="74"/>
      <c r="I16" s="74"/>
      <c r="J16" s="75"/>
      <c r="K16" s="67"/>
      <c r="L16" s="89"/>
      <c r="M16" s="90"/>
      <c r="N16" s="90"/>
      <c r="O16" s="90"/>
      <c r="P16" s="90"/>
      <c r="Q16" s="90"/>
      <c r="R16" s="91"/>
      <c r="S16" s="95"/>
      <c r="T16" s="99"/>
      <c r="U16" s="100"/>
      <c r="V16" s="100"/>
      <c r="W16" s="99"/>
      <c r="X16" s="100"/>
      <c r="Y16" s="101"/>
      <c r="Z16" s="122"/>
      <c r="AA16" s="122"/>
      <c r="AB16" s="122"/>
      <c r="AC16" s="122"/>
    </row>
    <row r="17" spans="1:29">
      <c r="A17" s="72"/>
      <c r="B17" s="72"/>
      <c r="C17" s="72">
        <v>32</v>
      </c>
      <c r="D17" s="73"/>
      <c r="E17" s="74"/>
      <c r="F17" s="74"/>
      <c r="G17" s="74"/>
      <c r="H17" s="74"/>
      <c r="I17" s="74"/>
      <c r="J17" s="75"/>
      <c r="K17" s="67"/>
      <c r="L17" s="89"/>
      <c r="M17" s="90"/>
      <c r="N17" s="90"/>
      <c r="O17" s="90"/>
      <c r="P17" s="90"/>
      <c r="Q17" s="90"/>
      <c r="R17" s="91"/>
      <c r="S17" s="95"/>
      <c r="T17" s="99"/>
      <c r="U17" s="100"/>
      <c r="V17" s="100"/>
      <c r="W17" s="99"/>
      <c r="X17" s="100"/>
      <c r="Y17" s="101"/>
      <c r="Z17" s="122"/>
      <c r="AA17" s="122"/>
      <c r="AB17" s="122"/>
      <c r="AC17" s="122"/>
    </row>
    <row r="18" spans="1:29" ht="12.75" thickBot="1">
      <c r="A18" s="79"/>
      <c r="B18" s="79"/>
      <c r="C18" s="79">
        <v>37</v>
      </c>
      <c r="D18" s="80"/>
      <c r="E18" s="81"/>
      <c r="F18" s="81"/>
      <c r="G18" s="81"/>
      <c r="H18" s="81"/>
      <c r="I18" s="81"/>
      <c r="J18" s="82"/>
      <c r="K18" s="67"/>
      <c r="L18" s="92"/>
      <c r="M18" s="93"/>
      <c r="N18" s="93"/>
      <c r="O18" s="93"/>
      <c r="P18" s="93"/>
      <c r="Q18" s="93"/>
      <c r="R18" s="94"/>
      <c r="S18" s="95"/>
      <c r="T18" s="102"/>
      <c r="U18" s="103"/>
      <c r="V18" s="103"/>
      <c r="W18" s="102"/>
      <c r="X18" s="103"/>
      <c r="Y18" s="104"/>
      <c r="Z18" s="122"/>
      <c r="AA18" s="122"/>
      <c r="AB18" s="122"/>
      <c r="AC18" s="122"/>
    </row>
    <row r="19" spans="1:29">
      <c r="A19" s="63" t="s">
        <v>7</v>
      </c>
      <c r="B19" s="63" t="s">
        <v>8</v>
      </c>
      <c r="C19" s="63">
        <v>22</v>
      </c>
      <c r="D19" s="14">
        <v>5321.5864000000001</v>
      </c>
      <c r="E19" s="15">
        <v>41.713200000000001</v>
      </c>
      <c r="F19" s="15">
        <v>43.335999999999999</v>
      </c>
      <c r="G19" s="15">
        <v>44.929200000000002</v>
      </c>
      <c r="H19" s="15">
        <v>17145.929</v>
      </c>
      <c r="I19" s="15">
        <v>27.253</v>
      </c>
      <c r="J19" s="16">
        <f t="shared" ref="J19:J82" si="0">H19/3600</f>
        <v>4.7627580555555555</v>
      </c>
      <c r="L19" s="14"/>
      <c r="M19" s="15"/>
      <c r="N19" s="15"/>
      <c r="O19" s="15"/>
      <c r="P19" s="15"/>
      <c r="Q19" s="15"/>
      <c r="R19" s="16">
        <f t="shared" ref="R19:R82" si="1">P19/3600</f>
        <v>0</v>
      </c>
      <c r="S19" s="20"/>
      <c r="T19" s="21" t="e">
        <f ca="1">bdrate($D19:$D22,E19:E22,$L19:$L22,M19:M22)</f>
        <v>#NAME?</v>
      </c>
      <c r="U19" s="22" t="e">
        <f ca="1">bdrate($D19:$D22,F19:F22,$L19:$L22,N19:N22)</f>
        <v>#NAME?</v>
      </c>
      <c r="V19" s="22" t="e">
        <f ca="1">bdrate($D19:$D22,G19:G22,$L19:$L22,O19:O22)</f>
        <v>#NAME?</v>
      </c>
      <c r="W19" s="44" t="e">
        <f ca="1">bdrateOld($D19:$D22,E19:E22,$L19:$L22,M19:M22)</f>
        <v>#NAME?</v>
      </c>
      <c r="X19" s="45" t="e">
        <f ca="1">bdrateOld($D19:$D22,F19:F22,$L19:$L22,N19:N22)</f>
        <v>#NAME?</v>
      </c>
      <c r="Y19" s="46" t="e">
        <f ca="1">bdrateOld($D19:$D22,G19:G22,$L19:$L22,O19:O22)</f>
        <v>#NAME?</v>
      </c>
      <c r="Z19" s="122"/>
      <c r="AA19" s="122"/>
      <c r="AB19" s="122"/>
      <c r="AC19" s="122"/>
    </row>
    <row r="20" spans="1:29">
      <c r="A20" s="72" t="s">
        <v>9</v>
      </c>
      <c r="B20" s="72"/>
      <c r="C20" s="72">
        <v>27</v>
      </c>
      <c r="D20" s="25">
        <v>2460.6952000000001</v>
      </c>
      <c r="E20" s="26">
        <v>39.628300000000003</v>
      </c>
      <c r="F20" s="26">
        <v>41.622100000000003</v>
      </c>
      <c r="G20" s="26">
        <v>42.854599999999998</v>
      </c>
      <c r="H20" s="26">
        <v>14149.306</v>
      </c>
      <c r="I20" s="26">
        <v>22.713000000000001</v>
      </c>
      <c r="J20" s="27">
        <f t="shared" si="0"/>
        <v>3.9303627777777779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  <c r="Z20" s="122"/>
      <c r="AA20" s="122"/>
      <c r="AB20" s="122"/>
      <c r="AC20" s="122"/>
    </row>
    <row r="21" spans="1:29">
      <c r="A21" s="72"/>
      <c r="B21" s="72"/>
      <c r="C21" s="72">
        <v>32</v>
      </c>
      <c r="D21" s="25">
        <v>1191.1016</v>
      </c>
      <c r="E21" s="26">
        <v>37.057099999999998</v>
      </c>
      <c r="F21" s="26">
        <v>40.3172</v>
      </c>
      <c r="G21" s="26">
        <v>41.552100000000003</v>
      </c>
      <c r="H21" s="26">
        <v>12033.043</v>
      </c>
      <c r="I21" s="26">
        <v>19.748999999999999</v>
      </c>
      <c r="J21" s="27">
        <f t="shared" si="0"/>
        <v>3.3425119444444444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  <c r="Z21" s="122"/>
      <c r="AA21" s="122"/>
      <c r="AB21" s="122"/>
      <c r="AC21" s="122"/>
    </row>
    <row r="22" spans="1:29" ht="12.75" thickBot="1">
      <c r="A22" s="72"/>
      <c r="B22" s="79"/>
      <c r="C22" s="79">
        <v>37</v>
      </c>
      <c r="D22" s="35">
        <v>587.096</v>
      </c>
      <c r="E22" s="36">
        <v>34.428800000000003</v>
      </c>
      <c r="F22" s="36">
        <v>39.472000000000001</v>
      </c>
      <c r="G22" s="36">
        <v>40.781399999999998</v>
      </c>
      <c r="H22" s="36">
        <v>10453.33</v>
      </c>
      <c r="I22" s="36">
        <v>17.690000000000001</v>
      </c>
      <c r="J22" s="37">
        <f t="shared" si="0"/>
        <v>2.9037027777777777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  <c r="Z22" s="122"/>
      <c r="AA22" s="122"/>
      <c r="AB22" s="122"/>
      <c r="AC22" s="122"/>
    </row>
    <row r="23" spans="1:29">
      <c r="A23" s="72"/>
      <c r="B23" s="63" t="s">
        <v>10</v>
      </c>
      <c r="C23" s="63">
        <v>22</v>
      </c>
      <c r="D23" s="14">
        <v>8271.5735999999997</v>
      </c>
      <c r="E23" s="15">
        <v>39.900199999999998</v>
      </c>
      <c r="F23" s="15">
        <v>41.9786</v>
      </c>
      <c r="G23" s="15">
        <v>43.185099999999998</v>
      </c>
      <c r="H23" s="15">
        <v>15630.175999999999</v>
      </c>
      <c r="I23" s="15">
        <v>28.922000000000001</v>
      </c>
      <c r="J23" s="16">
        <f t="shared" si="0"/>
        <v>4.3417155555555551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 ca="1">bdrate($D23:$D26,E23:E26,$L23:$L26,M23:M26)</f>
        <v>#NAME?</v>
      </c>
      <c r="U23" s="22" t="e">
        <f ca="1">bdrate($D23:$D26,F23:F26,$L23:$L26,N23:N26)</f>
        <v>#NAME?</v>
      </c>
      <c r="V23" s="22" t="e">
        <f ca="1">bdrate($D23:$D26,G23:G26,$L23:$L26,O23:O26)</f>
        <v>#NAME?</v>
      </c>
      <c r="W23" s="44" t="e">
        <f ca="1">bdrateOld($D23:$D26,E23:E26,$L23:$L26,M23:M26)</f>
        <v>#NAME?</v>
      </c>
      <c r="X23" s="45" t="e">
        <f ca="1">bdrateOld($D23:$D26,F23:F26,$L23:$L26,N23:N26)</f>
        <v>#NAME?</v>
      </c>
      <c r="Y23" s="46" t="e">
        <f ca="1">bdrateOld($D23:$D26,G23:G26,$L23:$L26,O23:O26)</f>
        <v>#NAME?</v>
      </c>
      <c r="Z23" s="122"/>
      <c r="AA23" s="122"/>
      <c r="AB23" s="122"/>
      <c r="AC23" s="122"/>
    </row>
    <row r="24" spans="1:29">
      <c r="A24" s="72"/>
      <c r="B24" s="72"/>
      <c r="C24" s="72">
        <v>27</v>
      </c>
      <c r="D24" s="25">
        <v>3238.8407999999999</v>
      </c>
      <c r="E24" s="26">
        <v>36.985500000000002</v>
      </c>
      <c r="F24" s="26">
        <v>39.811300000000003</v>
      </c>
      <c r="G24" s="26">
        <v>40.8444</v>
      </c>
      <c r="H24" s="26">
        <v>12096.535</v>
      </c>
      <c r="I24" s="26">
        <v>22.135999999999999</v>
      </c>
      <c r="J24" s="27">
        <f t="shared" si="0"/>
        <v>3.3601486111111112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  <c r="Z24" s="122"/>
      <c r="AA24" s="122"/>
      <c r="AB24" s="122"/>
      <c r="AC24" s="122"/>
    </row>
    <row r="25" spans="1:29">
      <c r="A25" s="72"/>
      <c r="B25" s="72"/>
      <c r="C25" s="72">
        <v>32</v>
      </c>
      <c r="D25" s="25">
        <v>1363.4359999999999</v>
      </c>
      <c r="E25" s="26">
        <v>34.182899999999997</v>
      </c>
      <c r="F25" s="26">
        <v>38.148499999999999</v>
      </c>
      <c r="G25" s="26">
        <v>39.419600000000003</v>
      </c>
      <c r="H25" s="26">
        <v>10109.332</v>
      </c>
      <c r="I25" s="26">
        <v>18.594999999999999</v>
      </c>
      <c r="J25" s="27">
        <f t="shared" si="0"/>
        <v>2.8081477777777777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  <c r="Z25" s="122"/>
      <c r="AA25" s="122"/>
      <c r="AB25" s="122"/>
      <c r="AC25" s="122"/>
    </row>
    <row r="26" spans="1:29" ht="12.75" thickBot="1">
      <c r="A26" s="72"/>
      <c r="B26" s="79"/>
      <c r="C26" s="79">
        <v>37</v>
      </c>
      <c r="D26" s="35">
        <v>589.36320000000001</v>
      </c>
      <c r="E26" s="36">
        <v>31.597999999999999</v>
      </c>
      <c r="F26" s="36">
        <v>37.036200000000001</v>
      </c>
      <c r="G26" s="36">
        <v>38.637599999999999</v>
      </c>
      <c r="H26" s="36">
        <v>8921.0879999999997</v>
      </c>
      <c r="I26" s="36">
        <v>16.582000000000001</v>
      </c>
      <c r="J26" s="37">
        <f t="shared" si="0"/>
        <v>2.4780799999999998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  <c r="Z26" s="122"/>
      <c r="AA26" s="122"/>
      <c r="AB26" s="122"/>
      <c r="AC26" s="122"/>
    </row>
    <row r="27" spans="1:29">
      <c r="A27" s="72"/>
      <c r="B27" s="63" t="s">
        <v>11</v>
      </c>
      <c r="C27" s="63">
        <v>22</v>
      </c>
      <c r="D27" s="14">
        <v>22541.1024</v>
      </c>
      <c r="E27" s="15">
        <v>38.616500000000002</v>
      </c>
      <c r="F27" s="15">
        <v>40.046799999999998</v>
      </c>
      <c r="G27" s="15">
        <v>43.426200000000001</v>
      </c>
      <c r="H27" s="15">
        <v>35061.457000000002</v>
      </c>
      <c r="I27" s="15">
        <v>62.057000000000002</v>
      </c>
      <c r="J27" s="16">
        <f t="shared" si="0"/>
        <v>9.7392936111111119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 ca="1">bdrate($D27:$D30,E27:E30,$L27:$L30,M27:M30)</f>
        <v>#NAME?</v>
      </c>
      <c r="U27" s="22" t="e">
        <f ca="1">bdrate($D27:$D30,F27:F30,$L27:$L30,N27:N30)</f>
        <v>#NAME?</v>
      </c>
      <c r="V27" s="22" t="e">
        <f ca="1">bdrate($D27:$D30,G27:G30,$L27:$L30,O27:O30)</f>
        <v>#NAME?</v>
      </c>
      <c r="W27" s="44" t="e">
        <f ca="1">bdrateOld($D27:$D30,E27:E30,$L27:$L30,M27:M30)</f>
        <v>#NAME?</v>
      </c>
      <c r="X27" s="45" t="e">
        <f ca="1">bdrateOld($D27:$D30,F27:F30,$L27:$L30,N27:N30)</f>
        <v>#NAME?</v>
      </c>
      <c r="Y27" s="46" t="e">
        <f ca="1">bdrateOld($D27:$D30,G27:G30,$L27:$L30,O27:O30)</f>
        <v>#NAME?</v>
      </c>
      <c r="Z27" s="122"/>
      <c r="AA27" s="122"/>
      <c r="AB27" s="122"/>
      <c r="AC27" s="122"/>
    </row>
    <row r="28" spans="1:29">
      <c r="A28" s="72"/>
      <c r="B28" s="72"/>
      <c r="C28" s="72">
        <v>27</v>
      </c>
      <c r="D28" s="25">
        <v>5973.0752000000002</v>
      </c>
      <c r="E28" s="26">
        <v>36.655900000000003</v>
      </c>
      <c r="F28" s="26">
        <v>38.870199999999997</v>
      </c>
      <c r="G28" s="26">
        <v>41.4084</v>
      </c>
      <c r="H28" s="26">
        <v>25576.798999999999</v>
      </c>
      <c r="I28" s="26">
        <v>42.042000000000002</v>
      </c>
      <c r="J28" s="27">
        <f t="shared" si="0"/>
        <v>7.104666388888889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  <c r="Z28" s="122"/>
      <c r="AA28" s="122"/>
      <c r="AB28" s="122"/>
      <c r="AC28" s="122"/>
    </row>
    <row r="29" spans="1:29">
      <c r="A29" s="72"/>
      <c r="B29" s="72"/>
      <c r="C29" s="72">
        <v>32</v>
      </c>
      <c r="D29" s="25">
        <v>2644.2392</v>
      </c>
      <c r="E29" s="26">
        <v>34.502800000000001</v>
      </c>
      <c r="F29" s="26">
        <v>37.898400000000002</v>
      </c>
      <c r="G29" s="26">
        <v>39.707500000000003</v>
      </c>
      <c r="H29" s="26">
        <v>21438.436000000002</v>
      </c>
      <c r="I29" s="26">
        <v>35.786000000000001</v>
      </c>
      <c r="J29" s="27">
        <f t="shared" si="0"/>
        <v>5.9551211111111115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  <c r="Z29" s="122"/>
      <c r="AA29" s="122"/>
      <c r="AB29" s="122"/>
      <c r="AC29" s="122"/>
    </row>
    <row r="30" spans="1:29" ht="12.75" thickBot="1">
      <c r="A30" s="72"/>
      <c r="B30" s="79"/>
      <c r="C30" s="79">
        <v>37</v>
      </c>
      <c r="D30" s="35">
        <v>1301.0264</v>
      </c>
      <c r="E30" s="36">
        <v>32.1828</v>
      </c>
      <c r="F30" s="36">
        <v>37.140599999999999</v>
      </c>
      <c r="G30" s="36">
        <v>38.463000000000001</v>
      </c>
      <c r="H30" s="36">
        <v>19037.080999999998</v>
      </c>
      <c r="I30" s="36">
        <v>32.401000000000003</v>
      </c>
      <c r="J30" s="37">
        <f t="shared" si="0"/>
        <v>5.2880780555555553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  <c r="Z30" s="122"/>
      <c r="AA30" s="122"/>
      <c r="AB30" s="122"/>
      <c r="AC30" s="122"/>
    </row>
    <row r="31" spans="1:29">
      <c r="A31" s="72"/>
      <c r="B31" s="63" t="s">
        <v>12</v>
      </c>
      <c r="C31" s="63">
        <v>22</v>
      </c>
      <c r="D31" s="14">
        <v>21026.345600000001</v>
      </c>
      <c r="E31" s="15">
        <v>39.402000000000001</v>
      </c>
      <c r="F31" s="15">
        <v>43.711500000000001</v>
      </c>
      <c r="G31" s="15">
        <v>44.9313</v>
      </c>
      <c r="H31" s="15">
        <v>42557.995999999999</v>
      </c>
      <c r="I31" s="15">
        <v>68.156000000000006</v>
      </c>
      <c r="J31" s="16">
        <f t="shared" si="0"/>
        <v>11.821665555555555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 ca="1">bdrate($D31:$D34,E31:E34,$L31:$L34,M31:M34)</f>
        <v>#NAME?</v>
      </c>
      <c r="U31" s="22" t="e">
        <f ca="1">bdrate($D31:$D34,F31:F34,$L31:$L34,N31:N34)</f>
        <v>#NAME?</v>
      </c>
      <c r="V31" s="22" t="e">
        <f ca="1">bdrate($D31:$D34,G31:G34,$L31:$L34,O31:O34)</f>
        <v>#NAME?</v>
      </c>
      <c r="W31" s="44" t="e">
        <f ca="1">bdrateOld($D31:$D34,E31:E34,$L31:$L34,M31:M34)</f>
        <v>#NAME?</v>
      </c>
      <c r="X31" s="45" t="e">
        <f ca="1">bdrateOld($D31:$D34,F31:F34,$L31:$L34,N31:N34)</f>
        <v>#NAME?</v>
      </c>
      <c r="Y31" s="46" t="e">
        <f ca="1">bdrateOld($D31:$D34,G31:G34,$L31:$L34,O31:O34)</f>
        <v>#NAME?</v>
      </c>
      <c r="Z31" s="122"/>
      <c r="AA31" s="122"/>
      <c r="AB31" s="122"/>
      <c r="AC31" s="122"/>
    </row>
    <row r="32" spans="1:29">
      <c r="A32" s="72"/>
      <c r="B32" s="72"/>
      <c r="C32" s="72">
        <v>27</v>
      </c>
      <c r="D32" s="25">
        <v>7091.1360000000004</v>
      </c>
      <c r="E32" s="26">
        <v>37.430300000000003</v>
      </c>
      <c r="F32" s="26">
        <v>42.178400000000003</v>
      </c>
      <c r="G32" s="26">
        <v>42.593499999999999</v>
      </c>
      <c r="H32" s="26">
        <v>32851.141000000003</v>
      </c>
      <c r="I32" s="26">
        <v>51.963000000000001</v>
      </c>
      <c r="J32" s="27">
        <f t="shared" si="0"/>
        <v>9.125316944444446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  <c r="Z32" s="122"/>
      <c r="AA32" s="122"/>
      <c r="AB32" s="122"/>
      <c r="AC32" s="122"/>
    </row>
    <row r="33" spans="1:29">
      <c r="A33" s="72"/>
      <c r="B33" s="72"/>
      <c r="C33" s="72">
        <v>32</v>
      </c>
      <c r="D33" s="25">
        <v>3260.5623999999998</v>
      </c>
      <c r="E33" s="26">
        <v>35.395699999999998</v>
      </c>
      <c r="F33" s="26">
        <v>40.822400000000002</v>
      </c>
      <c r="G33" s="26">
        <v>40.642699999999998</v>
      </c>
      <c r="H33" s="26">
        <v>26995.258999999998</v>
      </c>
      <c r="I33" s="26">
        <v>43.585999999999999</v>
      </c>
      <c r="J33" s="27">
        <f t="shared" si="0"/>
        <v>7.4986830555555555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  <c r="Z33" s="122"/>
      <c r="AA33" s="122"/>
      <c r="AB33" s="122"/>
      <c r="AC33" s="122"/>
    </row>
    <row r="34" spans="1:29" ht="12.75" thickBot="1">
      <c r="A34" s="72"/>
      <c r="B34" s="79"/>
      <c r="C34" s="79">
        <v>37</v>
      </c>
      <c r="D34" s="35">
        <v>1654.1712</v>
      </c>
      <c r="E34" s="36">
        <v>33.226100000000002</v>
      </c>
      <c r="F34" s="36">
        <v>39.82</v>
      </c>
      <c r="G34" s="36">
        <v>39.280299999999997</v>
      </c>
      <c r="H34" s="36">
        <v>23333.697</v>
      </c>
      <c r="I34" s="36">
        <v>38.905999999999999</v>
      </c>
      <c r="J34" s="37">
        <f t="shared" si="0"/>
        <v>6.4815825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  <c r="Z34" s="122"/>
      <c r="AA34" s="122"/>
      <c r="AB34" s="122"/>
      <c r="AC34" s="122"/>
    </row>
    <row r="35" spans="1:29">
      <c r="A35" s="72"/>
      <c r="B35" s="63" t="s">
        <v>13</v>
      </c>
      <c r="C35" s="63">
        <v>22</v>
      </c>
      <c r="D35" s="14">
        <v>64316.5144</v>
      </c>
      <c r="E35" s="15">
        <v>38.314999999999998</v>
      </c>
      <c r="F35" s="15">
        <v>41.906799999999997</v>
      </c>
      <c r="G35" s="15">
        <v>44.135100000000001</v>
      </c>
      <c r="H35" s="15">
        <v>49692.877</v>
      </c>
      <c r="I35" s="15">
        <v>107.032</v>
      </c>
      <c r="J35" s="16">
        <f t="shared" si="0"/>
        <v>13.803576944444444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 ca="1">bdrate($D35:$D38,E35:E38,$L35:$L38,M35:M38)</f>
        <v>#NAME?</v>
      </c>
      <c r="U35" s="22" t="e">
        <f ca="1">bdrate($D35:$D38,F35:F38,$L35:$L38,N35:N38)</f>
        <v>#NAME?</v>
      </c>
      <c r="V35" s="22" t="e">
        <f ca="1">bdrate($D35:$D38,G35:G38,$L35:$L38,O35:O38)</f>
        <v>#NAME?</v>
      </c>
      <c r="W35" s="44" t="e">
        <f ca="1">bdrateOld($D35:$D38,E35:E38,$L35:$L38,M35:M38)</f>
        <v>#NAME?</v>
      </c>
      <c r="X35" s="45" t="e">
        <f ca="1">bdrateOld($D35:$D38,F35:F38,$L35:$L38,N35:N38)</f>
        <v>#NAME?</v>
      </c>
      <c r="Y35" s="46" t="e">
        <f ca="1">bdrateOld($D35:$D38,G35:G38,$L35:$L38,O35:O38)</f>
        <v>#NAME?</v>
      </c>
      <c r="Z35" s="122"/>
      <c r="AA35" s="122"/>
      <c r="AB35" s="122"/>
      <c r="AC35" s="122"/>
    </row>
    <row r="36" spans="1:29">
      <c r="A36" s="72"/>
      <c r="B36" s="72"/>
      <c r="C36" s="72">
        <v>27</v>
      </c>
      <c r="D36" s="25">
        <v>9623.4663999999993</v>
      </c>
      <c r="E36" s="26">
        <v>35.130099999999999</v>
      </c>
      <c r="F36" s="26">
        <v>40.456699999999998</v>
      </c>
      <c r="G36" s="26">
        <v>42.879899999999999</v>
      </c>
      <c r="H36" s="26">
        <v>28720.54</v>
      </c>
      <c r="I36" s="26">
        <v>56.720999999999997</v>
      </c>
      <c r="J36" s="27">
        <f t="shared" si="0"/>
        <v>7.9779277777777784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  <c r="Z36" s="122"/>
      <c r="AA36" s="122"/>
      <c r="AB36" s="122"/>
      <c r="AC36" s="122"/>
    </row>
    <row r="37" spans="1:29">
      <c r="A37" s="72"/>
      <c r="B37" s="72"/>
      <c r="C37" s="72">
        <v>32</v>
      </c>
      <c r="D37" s="25">
        <v>2350.9863999999998</v>
      </c>
      <c r="E37" s="26">
        <v>33.3947</v>
      </c>
      <c r="F37" s="26">
        <v>39.169699999999999</v>
      </c>
      <c r="G37" s="26">
        <v>41.7956</v>
      </c>
      <c r="H37" s="26">
        <v>22163.319</v>
      </c>
      <c r="I37" s="26">
        <v>42.65</v>
      </c>
      <c r="J37" s="27">
        <f t="shared" si="0"/>
        <v>6.1564775000000003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  <c r="Z37" s="122"/>
      <c r="AA37" s="122"/>
      <c r="AB37" s="122"/>
      <c r="AC37" s="122"/>
    </row>
    <row r="38" spans="1:29" ht="12.75" thickBot="1">
      <c r="A38" s="79"/>
      <c r="B38" s="79"/>
      <c r="C38" s="79">
        <v>37</v>
      </c>
      <c r="D38" s="35">
        <v>839.37519999999995</v>
      </c>
      <c r="E38" s="36">
        <v>31.193999999999999</v>
      </c>
      <c r="F38" s="36">
        <v>38.2117</v>
      </c>
      <c r="G38" s="36">
        <v>40.948599999999999</v>
      </c>
      <c r="H38" s="36">
        <v>19708.561000000002</v>
      </c>
      <c r="I38" s="36">
        <v>38.406999999999996</v>
      </c>
      <c r="J38" s="37">
        <f t="shared" si="0"/>
        <v>5.4746002777777782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  <c r="Z38" s="122"/>
      <c r="AA38" s="122"/>
      <c r="AB38" s="122"/>
      <c r="AC38" s="122"/>
    </row>
    <row r="39" spans="1:29">
      <c r="A39" s="63" t="s">
        <v>14</v>
      </c>
      <c r="B39" s="63" t="s">
        <v>15</v>
      </c>
      <c r="C39" s="63">
        <v>22</v>
      </c>
      <c r="D39" s="14">
        <v>3857.86</v>
      </c>
      <c r="E39" s="15">
        <v>40.245899999999999</v>
      </c>
      <c r="F39" s="15">
        <v>42.740200000000002</v>
      </c>
      <c r="G39" s="15">
        <v>43.276800000000001</v>
      </c>
      <c r="H39" s="15">
        <v>7337.8540000000003</v>
      </c>
      <c r="I39" s="15">
        <v>12.355</v>
      </c>
      <c r="J39" s="16">
        <f t="shared" si="0"/>
        <v>2.038292777777778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 ca="1">bdrate($D39:$D42,E39:E42,$L39:$L42,M39:M42)</f>
        <v>#NAME?</v>
      </c>
      <c r="U39" s="22" t="e">
        <f ca="1">bdrate($D39:$D42,F39:F42,$L39:$L42,N39:N42)</f>
        <v>#NAME?</v>
      </c>
      <c r="V39" s="22" t="e">
        <f ca="1">bdrate($D39:$D42,G39:G42,$L39:$L42,O39:O42)</f>
        <v>#NAME?</v>
      </c>
      <c r="W39" s="44" t="e">
        <f ca="1">bdrateOld($D39:$D42,E39:E42,$L39:$L42,M39:M42)</f>
        <v>#NAME?</v>
      </c>
      <c r="X39" s="45" t="e">
        <f ca="1">bdrateOld($D39:$D42,F39:F42,$L39:$L42,N39:N42)</f>
        <v>#NAME?</v>
      </c>
      <c r="Y39" s="46" t="e">
        <f ca="1">bdrateOld($D39:$D42,G39:G42,$L39:$L42,O39:O42)</f>
        <v>#NAME?</v>
      </c>
      <c r="Z39" s="122"/>
      <c r="AA39" s="122"/>
      <c r="AB39" s="122"/>
      <c r="AC39" s="122"/>
    </row>
    <row r="40" spans="1:29">
      <c r="A40" s="72" t="s">
        <v>16</v>
      </c>
      <c r="B40" s="72"/>
      <c r="C40" s="72">
        <v>27</v>
      </c>
      <c r="D40" s="25">
        <v>1791.0719999999999</v>
      </c>
      <c r="E40" s="26">
        <v>36.967399999999998</v>
      </c>
      <c r="F40" s="26">
        <v>39.979799999999997</v>
      </c>
      <c r="G40" s="26">
        <v>40.241300000000003</v>
      </c>
      <c r="H40" s="26">
        <v>6006.26</v>
      </c>
      <c r="I40" s="26">
        <v>9.9369999999999994</v>
      </c>
      <c r="J40" s="27">
        <f t="shared" si="0"/>
        <v>1.6684055555555557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  <c r="Z40" s="122"/>
      <c r="AA40" s="122"/>
      <c r="AB40" s="122"/>
      <c r="AC40" s="122"/>
    </row>
    <row r="41" spans="1:29">
      <c r="A41" s="72"/>
      <c r="B41" s="72"/>
      <c r="C41" s="72">
        <v>32</v>
      </c>
      <c r="D41" s="25">
        <v>849.41600000000005</v>
      </c>
      <c r="E41" s="26">
        <v>34.017000000000003</v>
      </c>
      <c r="F41" s="26">
        <v>37.884</v>
      </c>
      <c r="G41" s="26">
        <v>37.9529</v>
      </c>
      <c r="H41" s="26">
        <v>4940.2389999999996</v>
      </c>
      <c r="I41" s="26">
        <v>8.0649999999999995</v>
      </c>
      <c r="J41" s="27">
        <f t="shared" si="0"/>
        <v>1.372288611111111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  <c r="Z41" s="122"/>
      <c r="AA41" s="122"/>
      <c r="AB41" s="122"/>
      <c r="AC41" s="122"/>
    </row>
    <row r="42" spans="1:29" ht="12.75" thickBot="1">
      <c r="A42" s="72"/>
      <c r="B42" s="79"/>
      <c r="C42" s="79">
        <v>37</v>
      </c>
      <c r="D42" s="35">
        <v>432.60719999999998</v>
      </c>
      <c r="E42" s="36">
        <v>31.4467</v>
      </c>
      <c r="F42" s="36">
        <v>36.461599999999997</v>
      </c>
      <c r="G42" s="36">
        <v>36.258699999999997</v>
      </c>
      <c r="H42" s="36">
        <v>4260.5119999999997</v>
      </c>
      <c r="I42" s="36">
        <v>7.0350000000000001</v>
      </c>
      <c r="J42" s="37">
        <f t="shared" si="0"/>
        <v>1.1834755555555554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  <c r="Z42" s="122"/>
      <c r="AA42" s="122"/>
      <c r="AB42" s="122"/>
      <c r="AC42" s="122"/>
    </row>
    <row r="43" spans="1:29">
      <c r="A43" s="72"/>
      <c r="B43" s="63" t="s">
        <v>17</v>
      </c>
      <c r="C43" s="63">
        <v>22</v>
      </c>
      <c r="D43" s="14">
        <v>4502.2160000000003</v>
      </c>
      <c r="E43" s="15">
        <v>40.101300000000002</v>
      </c>
      <c r="F43" s="15">
        <v>43.139499999999998</v>
      </c>
      <c r="G43" s="15">
        <v>44.554499999999997</v>
      </c>
      <c r="H43" s="15">
        <v>8045.3770000000004</v>
      </c>
      <c r="I43" s="15">
        <v>13.962</v>
      </c>
      <c r="J43" s="16">
        <f t="shared" si="0"/>
        <v>2.2348269444444444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 ca="1">bdrate($D43:$D46,E43:E46,$L43:$L46,M43:M46)</f>
        <v>#NAME?</v>
      </c>
      <c r="U43" s="22" t="e">
        <f ca="1">bdrate($D43:$D46,F43:F46,$L43:$L46,N43:N46)</f>
        <v>#NAME?</v>
      </c>
      <c r="V43" s="22" t="e">
        <f ca="1">bdrate($D43:$D46,G43:G46,$L43:$L46,O43:O46)</f>
        <v>#NAME?</v>
      </c>
      <c r="W43" s="44" t="e">
        <f ca="1">bdrateOld($D43:$D46,E43:E46,$L43:$L46,M43:M46)</f>
        <v>#NAME?</v>
      </c>
      <c r="X43" s="45" t="e">
        <f ca="1">bdrateOld($D43:$D46,F43:F46,$L43:$L46,N43:N46)</f>
        <v>#NAME?</v>
      </c>
      <c r="Y43" s="46" t="e">
        <f ca="1">bdrateOld($D43:$D46,G43:G46,$L43:$L46,O43:O46)</f>
        <v>#NAME?</v>
      </c>
      <c r="Z43" s="122"/>
      <c r="AA43" s="122"/>
      <c r="AB43" s="122"/>
      <c r="AC43" s="122"/>
    </row>
    <row r="44" spans="1:29">
      <c r="A44" s="72"/>
      <c r="B44" s="72"/>
      <c r="C44" s="72">
        <v>27</v>
      </c>
      <c r="D44" s="25">
        <v>1958.6568</v>
      </c>
      <c r="E44" s="26">
        <v>37.165500000000002</v>
      </c>
      <c r="F44" s="26">
        <v>40.925800000000002</v>
      </c>
      <c r="G44" s="26">
        <v>41.996499999999997</v>
      </c>
      <c r="H44" s="26">
        <v>6372.11</v>
      </c>
      <c r="I44" s="26">
        <v>10.842000000000001</v>
      </c>
      <c r="J44" s="27">
        <f t="shared" si="0"/>
        <v>1.7700305555555556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  <c r="Z44" s="122"/>
      <c r="AA44" s="122"/>
      <c r="AB44" s="122"/>
      <c r="AC44" s="122"/>
    </row>
    <row r="45" spans="1:29">
      <c r="A45" s="72"/>
      <c r="B45" s="72"/>
      <c r="C45" s="72">
        <v>32</v>
      </c>
      <c r="D45" s="25">
        <v>933.64800000000002</v>
      </c>
      <c r="E45" s="26">
        <v>34.174199999999999</v>
      </c>
      <c r="F45" s="26">
        <v>39.1188</v>
      </c>
      <c r="G45" s="26">
        <v>40.011499999999998</v>
      </c>
      <c r="H45" s="26">
        <v>5367.0889999999999</v>
      </c>
      <c r="I45" s="26">
        <v>9.0630000000000006</v>
      </c>
      <c r="J45" s="27">
        <f t="shared" si="0"/>
        <v>1.4908580555555555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  <c r="Z45" s="122"/>
      <c r="AA45" s="122"/>
      <c r="AB45" s="122"/>
      <c r="AC45" s="122"/>
    </row>
    <row r="46" spans="1:29" ht="12.75" thickBot="1">
      <c r="A46" s="72"/>
      <c r="B46" s="79"/>
      <c r="C46" s="79">
        <v>37</v>
      </c>
      <c r="D46" s="35">
        <v>468.8408</v>
      </c>
      <c r="E46" s="36">
        <v>31.275500000000001</v>
      </c>
      <c r="F46" s="36">
        <v>37.852400000000003</v>
      </c>
      <c r="G46" s="36">
        <v>38.615900000000003</v>
      </c>
      <c r="H46" s="36">
        <v>4712.0879999999997</v>
      </c>
      <c r="I46" s="36">
        <v>8.1739999999999995</v>
      </c>
      <c r="J46" s="37">
        <f t="shared" si="0"/>
        <v>1.3089133333333332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  <c r="Z46" s="122"/>
      <c r="AA46" s="122"/>
      <c r="AB46" s="122"/>
      <c r="AC46" s="122"/>
    </row>
    <row r="47" spans="1:29">
      <c r="A47" s="72"/>
      <c r="B47" s="63" t="s">
        <v>18</v>
      </c>
      <c r="C47" s="63">
        <v>22</v>
      </c>
      <c r="D47" s="14">
        <v>9198.2759999999998</v>
      </c>
      <c r="E47" s="15">
        <v>38.266399999999997</v>
      </c>
      <c r="F47" s="15">
        <v>41.046799999999998</v>
      </c>
      <c r="G47" s="15">
        <v>41.9983</v>
      </c>
      <c r="H47" s="15">
        <v>8454.0519999999997</v>
      </c>
      <c r="I47" s="15">
        <v>16.347999999999999</v>
      </c>
      <c r="J47" s="16">
        <f t="shared" si="0"/>
        <v>2.3483477777777777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 ca="1">bdrate($D47:$D50,E47:E50,$L47:$L50,M47:M50)</f>
        <v>#NAME?</v>
      </c>
      <c r="U47" s="22" t="e">
        <f ca="1">bdrate($D47:$D50,F47:F50,$L47:$L50,N47:N50)</f>
        <v>#NAME?</v>
      </c>
      <c r="V47" s="22" t="e">
        <f ca="1">bdrate($D47:$D50,G47:G50,$L47:$L50,O47:O50)</f>
        <v>#NAME?</v>
      </c>
      <c r="W47" s="44" t="e">
        <f ca="1">bdrateOld($D47:$D50,E47:E50,$L47:$L50,M47:M50)</f>
        <v>#NAME?</v>
      </c>
      <c r="X47" s="45" t="e">
        <f ca="1">bdrateOld($D47:$D50,F47:F50,$L47:$L50,N47:N50)</f>
        <v>#NAME?</v>
      </c>
      <c r="Y47" s="46" t="e">
        <f ca="1">bdrateOld($D47:$D50,G47:G50,$L47:$L50,O47:O50)</f>
        <v>#NAME?</v>
      </c>
      <c r="Z47" s="122"/>
      <c r="AA47" s="122"/>
      <c r="AB47" s="122"/>
      <c r="AC47" s="122"/>
    </row>
    <row r="48" spans="1:29">
      <c r="A48" s="72"/>
      <c r="B48" s="72"/>
      <c r="C48" s="72">
        <v>27</v>
      </c>
      <c r="D48" s="25">
        <v>3670.2048</v>
      </c>
      <c r="E48" s="26">
        <v>34.367199999999997</v>
      </c>
      <c r="F48" s="26">
        <v>38.266399999999997</v>
      </c>
      <c r="G48" s="26">
        <v>39.111199999999997</v>
      </c>
      <c r="H48" s="26">
        <v>6300.1469999999999</v>
      </c>
      <c r="I48" s="26">
        <v>11.746</v>
      </c>
      <c r="J48" s="27">
        <f t="shared" si="0"/>
        <v>1.7500408333333333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  <c r="Z48" s="122"/>
      <c r="AA48" s="122"/>
      <c r="AB48" s="122"/>
      <c r="AC48" s="122"/>
    </row>
    <row r="49" spans="1:29">
      <c r="A49" s="72"/>
      <c r="B49" s="72"/>
      <c r="C49" s="72">
        <v>32</v>
      </c>
      <c r="D49" s="25">
        <v>1554.4151999999999</v>
      </c>
      <c r="E49" s="26">
        <v>30.9739</v>
      </c>
      <c r="F49" s="26">
        <v>36.264000000000003</v>
      </c>
      <c r="G49" s="26">
        <v>37.044600000000003</v>
      </c>
      <c r="H49" s="26">
        <v>4991.7820000000002</v>
      </c>
      <c r="I49" s="26">
        <v>9.1259999999999994</v>
      </c>
      <c r="J49" s="27">
        <f t="shared" si="0"/>
        <v>1.3866061111111112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  <c r="Z49" s="122"/>
      <c r="AA49" s="122"/>
      <c r="AB49" s="122"/>
      <c r="AC49" s="122"/>
    </row>
    <row r="50" spans="1:29" ht="12.75" thickBot="1">
      <c r="A50" s="72"/>
      <c r="B50" s="79"/>
      <c r="C50" s="79">
        <v>37</v>
      </c>
      <c r="D50" s="35">
        <v>654.61440000000005</v>
      </c>
      <c r="E50" s="36">
        <v>27.756900000000002</v>
      </c>
      <c r="F50" s="36">
        <v>34.905000000000001</v>
      </c>
      <c r="G50" s="36">
        <v>35.698300000000003</v>
      </c>
      <c r="H50" s="36">
        <v>4161.3729999999996</v>
      </c>
      <c r="I50" s="36">
        <v>7.6120000000000001</v>
      </c>
      <c r="J50" s="37">
        <f t="shared" si="0"/>
        <v>1.1559369444444443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  <c r="Z50" s="122"/>
      <c r="AA50" s="122"/>
      <c r="AB50" s="122"/>
      <c r="AC50" s="122"/>
    </row>
    <row r="51" spans="1:29">
      <c r="A51" s="72"/>
      <c r="B51" s="63" t="s">
        <v>19</v>
      </c>
      <c r="C51" s="63">
        <v>22</v>
      </c>
      <c r="D51" s="14">
        <v>6017.1095999999998</v>
      </c>
      <c r="E51" s="15">
        <v>39.9054</v>
      </c>
      <c r="F51" s="15">
        <v>41.35</v>
      </c>
      <c r="G51" s="15">
        <v>42.778300000000002</v>
      </c>
      <c r="H51" s="15">
        <v>6454.9</v>
      </c>
      <c r="I51" s="15">
        <v>10.374000000000001</v>
      </c>
      <c r="J51" s="16">
        <f t="shared" si="0"/>
        <v>1.7930277777777777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 ca="1">bdrate($D51:$D54,E51:E54,$L51:$L54,M51:M54)</f>
        <v>#NAME?</v>
      </c>
      <c r="U51" s="22" t="e">
        <f ca="1">bdrate($D51:$D54,F51:F54,$L51:$L54,N51:N54)</f>
        <v>#NAME?</v>
      </c>
      <c r="V51" s="22" t="e">
        <f ca="1">bdrate($D51:$D54,G51:G54,$L51:$L54,O51:O54)</f>
        <v>#NAME?</v>
      </c>
      <c r="W51" s="44" t="e">
        <f ca="1">bdrateOld($D51:$D54,E51:E54,$L51:$L54,M51:M54)</f>
        <v>#NAME?</v>
      </c>
      <c r="X51" s="45" t="e">
        <f ca="1">bdrateOld($D51:$D54,F51:F54,$L51:$L54,N51:N54)</f>
        <v>#NAME?</v>
      </c>
      <c r="Y51" s="46" t="e">
        <f ca="1">bdrateOld($D51:$D54,G51:G54,$L51:$L54,O51:O54)</f>
        <v>#NAME?</v>
      </c>
      <c r="Z51" s="122"/>
      <c r="AA51" s="122"/>
      <c r="AB51" s="122"/>
      <c r="AC51" s="122"/>
    </row>
    <row r="52" spans="1:29">
      <c r="A52" s="72"/>
      <c r="B52" s="72"/>
      <c r="C52" s="72">
        <v>27</v>
      </c>
      <c r="D52" s="25">
        <v>2353.6343999999999</v>
      </c>
      <c r="E52" s="26">
        <v>36.087800000000001</v>
      </c>
      <c r="F52" s="26">
        <v>38.694699999999997</v>
      </c>
      <c r="G52" s="26">
        <v>40.343600000000002</v>
      </c>
      <c r="H52" s="26">
        <v>5165.2389999999996</v>
      </c>
      <c r="I52" s="26">
        <v>7.8460000000000001</v>
      </c>
      <c r="J52" s="27">
        <f t="shared" si="0"/>
        <v>1.434788611111111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  <c r="Z52" s="122"/>
      <c r="AA52" s="122"/>
      <c r="AB52" s="122"/>
      <c r="AC52" s="122"/>
    </row>
    <row r="53" spans="1:29">
      <c r="A53" s="72"/>
      <c r="B53" s="72"/>
      <c r="C53" s="72">
        <v>32</v>
      </c>
      <c r="D53" s="25">
        <v>1018.3216</v>
      </c>
      <c r="E53" s="26">
        <v>32.9056</v>
      </c>
      <c r="F53" s="26">
        <v>36.733899999999998</v>
      </c>
      <c r="G53" s="26">
        <v>38.424599999999998</v>
      </c>
      <c r="H53" s="26">
        <v>4194.57</v>
      </c>
      <c r="I53" s="26">
        <v>6.24</v>
      </c>
      <c r="J53" s="27">
        <f t="shared" si="0"/>
        <v>1.1651583333333333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  <c r="Z53" s="122"/>
      <c r="AA53" s="122"/>
      <c r="AB53" s="122"/>
      <c r="AC53" s="122"/>
    </row>
    <row r="54" spans="1:29" ht="12.75" thickBot="1">
      <c r="A54" s="79"/>
      <c r="B54" s="79"/>
      <c r="C54" s="79">
        <v>37</v>
      </c>
      <c r="D54" s="35">
        <v>462.85199999999998</v>
      </c>
      <c r="E54" s="36">
        <v>30.0733</v>
      </c>
      <c r="F54" s="36">
        <v>35.5124</v>
      </c>
      <c r="G54" s="36">
        <v>37.141100000000002</v>
      </c>
      <c r="H54" s="36">
        <v>3476.2170000000001</v>
      </c>
      <c r="I54" s="36">
        <v>5.2720000000000002</v>
      </c>
      <c r="J54" s="37">
        <f t="shared" si="0"/>
        <v>0.96561583333333334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  <c r="Z54" s="122"/>
      <c r="AA54" s="122"/>
      <c r="AB54" s="122"/>
      <c r="AC54" s="122"/>
    </row>
    <row r="55" spans="1:29">
      <c r="A55" s="63" t="s">
        <v>20</v>
      </c>
      <c r="B55" s="63" t="s">
        <v>21</v>
      </c>
      <c r="C55" s="63">
        <v>22</v>
      </c>
      <c r="D55" s="14">
        <v>1759.9536000000001</v>
      </c>
      <c r="E55" s="15">
        <v>40.904699999999998</v>
      </c>
      <c r="F55" s="15">
        <v>43.564399999999999</v>
      </c>
      <c r="G55" s="15">
        <v>42.956600000000002</v>
      </c>
      <c r="H55" s="15">
        <v>1988.5129999999999</v>
      </c>
      <c r="I55" s="15">
        <v>3.6970000000000001</v>
      </c>
      <c r="J55" s="16">
        <f t="shared" si="0"/>
        <v>0.55236472222222222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 ca="1">bdrate($D55:$D58,E55:E58,$L55:$L58,M55:M58)</f>
        <v>#NAME?</v>
      </c>
      <c r="U55" s="22" t="e">
        <f ca="1">bdrate($D55:$D58,F55:F58,$L55:$L58,N55:N58)</f>
        <v>#NAME?</v>
      </c>
      <c r="V55" s="22" t="e">
        <f ca="1">bdrate($D55:$D58,G55:G58,$L55:$L58,O55:O58)</f>
        <v>#NAME?</v>
      </c>
      <c r="W55" s="44" t="e">
        <f ca="1">bdrateOld($D55:$D58,E55:E58,$L55:$L58,M55:M58)</f>
        <v>#NAME?</v>
      </c>
      <c r="X55" s="45" t="e">
        <f ca="1">bdrateOld($D55:$D58,F55:F58,$L55:$L58,N55:N58)</f>
        <v>#NAME?</v>
      </c>
      <c r="Y55" s="46" t="e">
        <f ca="1">bdrateOld($D55:$D58,G55:G58,$L55:$L58,O55:O58)</f>
        <v>#NAME?</v>
      </c>
      <c r="Z55" s="122"/>
      <c r="AA55" s="122"/>
      <c r="AB55" s="122"/>
      <c r="AC55" s="122"/>
    </row>
    <row r="56" spans="1:29">
      <c r="A56" s="72" t="s">
        <v>22</v>
      </c>
      <c r="B56" s="72"/>
      <c r="C56" s="72">
        <v>27</v>
      </c>
      <c r="D56" s="25">
        <v>873.73760000000004</v>
      </c>
      <c r="E56" s="26">
        <v>36.947200000000002</v>
      </c>
      <c r="F56" s="26">
        <v>40.6693</v>
      </c>
      <c r="G56" s="26">
        <v>39.639600000000002</v>
      </c>
      <c r="H56" s="26">
        <v>1681.6279999999999</v>
      </c>
      <c r="I56" s="26">
        <v>3.01</v>
      </c>
      <c r="J56" s="27">
        <f t="shared" si="0"/>
        <v>0.46711888888888886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  <c r="Z56" s="122"/>
      <c r="AA56" s="122"/>
      <c r="AB56" s="122"/>
      <c r="AC56" s="122"/>
    </row>
    <row r="57" spans="1:29">
      <c r="A57" s="72"/>
      <c r="B57" s="72"/>
      <c r="C57" s="72">
        <v>32</v>
      </c>
      <c r="D57" s="25">
        <v>425.27839999999998</v>
      </c>
      <c r="E57" s="26">
        <v>33.406100000000002</v>
      </c>
      <c r="F57" s="26">
        <v>38.5336</v>
      </c>
      <c r="G57" s="26">
        <v>37.190300000000001</v>
      </c>
      <c r="H57" s="26">
        <v>1415.521</v>
      </c>
      <c r="I57" s="26">
        <v>2.62</v>
      </c>
      <c r="J57" s="27">
        <f t="shared" si="0"/>
        <v>0.39320027777777777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  <c r="Z57" s="122"/>
      <c r="AA57" s="122"/>
      <c r="AB57" s="122"/>
      <c r="AC57" s="122"/>
    </row>
    <row r="58" spans="1:29" ht="12.75" thickBot="1">
      <c r="A58" s="72"/>
      <c r="B58" s="79"/>
      <c r="C58" s="79">
        <v>37</v>
      </c>
      <c r="D58" s="35">
        <v>214.8296</v>
      </c>
      <c r="E58" s="36">
        <v>30.4556</v>
      </c>
      <c r="F58" s="36">
        <v>37.119599999999998</v>
      </c>
      <c r="G58" s="36">
        <v>35.5931</v>
      </c>
      <c r="H58" s="36">
        <v>1201.94</v>
      </c>
      <c r="I58" s="36">
        <v>2.262</v>
      </c>
      <c r="J58" s="37">
        <f t="shared" si="0"/>
        <v>0.33387222222222224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  <c r="Z58" s="122"/>
      <c r="AA58" s="122"/>
      <c r="AB58" s="122"/>
      <c r="AC58" s="122"/>
    </row>
    <row r="59" spans="1:29">
      <c r="A59" s="72"/>
      <c r="B59" s="63" t="s">
        <v>23</v>
      </c>
      <c r="C59" s="63">
        <v>22</v>
      </c>
      <c r="D59" s="14">
        <v>2721.8904000000002</v>
      </c>
      <c r="E59" s="15">
        <v>38.313499999999998</v>
      </c>
      <c r="F59" s="15">
        <v>42.6877</v>
      </c>
      <c r="G59" s="15">
        <v>43.765799999999999</v>
      </c>
      <c r="H59" s="15">
        <v>2209.5650000000001</v>
      </c>
      <c r="I59" s="15">
        <v>4.8040000000000003</v>
      </c>
      <c r="J59" s="16">
        <f t="shared" si="0"/>
        <v>0.61376805555555558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 ca="1">bdrate($D59:$D62,E59:E62,$L59:$L62,M59:M62)</f>
        <v>#NAME?</v>
      </c>
      <c r="U59" s="22" t="e">
        <f ca="1">bdrate($D59:$D62,F59:F62,$L59:$L62,N59:N62)</f>
        <v>#NAME?</v>
      </c>
      <c r="V59" s="22" t="e">
        <f ca="1">bdrate($D59:$D62,G59:G62,$L59:$L62,O59:O62)</f>
        <v>#NAME?</v>
      </c>
      <c r="W59" s="44" t="e">
        <f ca="1">bdrateOld($D59:$D62,E59:E62,$L59:$L62,M59:M62)</f>
        <v>#NAME?</v>
      </c>
      <c r="X59" s="45" t="e">
        <f ca="1">bdrateOld($D59:$D62,F59:F62,$L59:$L62,N59:N62)</f>
        <v>#NAME?</v>
      </c>
      <c r="Y59" s="46" t="e">
        <f ca="1">bdrateOld($D59:$D62,G59:G62,$L59:$L62,O59:O62)</f>
        <v>#NAME?</v>
      </c>
      <c r="Z59" s="122"/>
      <c r="AA59" s="122"/>
      <c r="AB59" s="122"/>
      <c r="AC59" s="122"/>
    </row>
    <row r="60" spans="1:29">
      <c r="A60" s="72"/>
      <c r="B60" s="72"/>
      <c r="C60" s="72">
        <v>27</v>
      </c>
      <c r="D60" s="25">
        <v>898.52719999999999</v>
      </c>
      <c r="E60" s="26">
        <v>34.226599999999998</v>
      </c>
      <c r="F60" s="26">
        <v>40.655299999999997</v>
      </c>
      <c r="G60" s="26">
        <v>41.600299999999997</v>
      </c>
      <c r="H60" s="26">
        <v>1593.52</v>
      </c>
      <c r="I60" s="26">
        <v>3.4780000000000002</v>
      </c>
      <c r="J60" s="27">
        <f t="shared" si="0"/>
        <v>0.44264444444444445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  <c r="Z60" s="122"/>
      <c r="AA60" s="122"/>
      <c r="AB60" s="122"/>
      <c r="AC60" s="122"/>
    </row>
    <row r="61" spans="1:29">
      <c r="A61" s="72"/>
      <c r="B61" s="72"/>
      <c r="C61" s="72">
        <v>32</v>
      </c>
      <c r="D61" s="25">
        <v>333.10719999999998</v>
      </c>
      <c r="E61" s="26">
        <v>31.162700000000001</v>
      </c>
      <c r="F61" s="26">
        <v>39.231299999999997</v>
      </c>
      <c r="G61" s="26">
        <v>40.081400000000002</v>
      </c>
      <c r="H61" s="26">
        <v>1207.501</v>
      </c>
      <c r="I61" s="26">
        <v>2.714</v>
      </c>
      <c r="J61" s="27">
        <f t="shared" si="0"/>
        <v>0.33541694444444442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  <c r="Z61" s="122"/>
      <c r="AA61" s="122"/>
      <c r="AB61" s="122"/>
      <c r="AC61" s="122"/>
    </row>
    <row r="62" spans="1:29" ht="12.75" thickBot="1">
      <c r="A62" s="72"/>
      <c r="B62" s="79"/>
      <c r="C62" s="79">
        <v>37</v>
      </c>
      <c r="D62" s="35">
        <v>129.2176</v>
      </c>
      <c r="E62" s="36">
        <v>28.1675</v>
      </c>
      <c r="F62" s="36">
        <v>38.250999999999998</v>
      </c>
      <c r="G62" s="36">
        <v>39.123199999999997</v>
      </c>
      <c r="H62" s="36">
        <v>1017.0650000000001</v>
      </c>
      <c r="I62" s="36">
        <v>2.3239999999999998</v>
      </c>
      <c r="J62" s="37">
        <f t="shared" si="0"/>
        <v>0.28251805555555559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  <c r="Z62" s="122"/>
      <c r="AA62" s="122"/>
      <c r="AB62" s="122"/>
      <c r="AC62" s="122"/>
    </row>
    <row r="63" spans="1:29">
      <c r="A63" s="72"/>
      <c r="B63" s="63" t="s">
        <v>24</v>
      </c>
      <c r="C63" s="63">
        <v>22</v>
      </c>
      <c r="D63" s="14">
        <v>2116.7631999999999</v>
      </c>
      <c r="E63" s="15">
        <v>38.012099999999997</v>
      </c>
      <c r="F63" s="15">
        <v>40.7727</v>
      </c>
      <c r="G63" s="15">
        <v>41.5413</v>
      </c>
      <c r="H63" s="15">
        <v>1877.9390000000001</v>
      </c>
      <c r="I63" s="15">
        <v>3.9929999999999999</v>
      </c>
      <c r="J63" s="16">
        <f t="shared" si="0"/>
        <v>0.52164972222222228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 ca="1">bdrate($D63:$D66,E63:E66,$L63:$L66,M63:M66)</f>
        <v>#NAME?</v>
      </c>
      <c r="U63" s="22" t="e">
        <f ca="1">bdrate($D63:$D66,F63:F66,$L63:$L66,N63:N66)</f>
        <v>#NAME?</v>
      </c>
      <c r="V63" s="22" t="e">
        <f ca="1">bdrate($D63:$D66,G63:G66,$L63:$L66,O63:O66)</f>
        <v>#NAME?</v>
      </c>
      <c r="W63" s="44" t="e">
        <f ca="1">bdrateOld($D63:$D66,E63:E66,$L63:$L66,M63:M66)</f>
        <v>#NAME?</v>
      </c>
      <c r="X63" s="45" t="e">
        <f ca="1">bdrateOld($D63:$D66,F63:F66,$L63:$L66,N63:N66)</f>
        <v>#NAME?</v>
      </c>
      <c r="Y63" s="46" t="e">
        <f ca="1">bdrateOld($D63:$D66,G63:G66,$L63:$L66,O63:O66)</f>
        <v>#NAME?</v>
      </c>
      <c r="Z63" s="122"/>
      <c r="AA63" s="122"/>
      <c r="AB63" s="122"/>
      <c r="AC63" s="122"/>
    </row>
    <row r="64" spans="1:29">
      <c r="A64" s="72"/>
      <c r="B64" s="72"/>
      <c r="C64" s="72">
        <v>27</v>
      </c>
      <c r="D64" s="25">
        <v>854.22799999999995</v>
      </c>
      <c r="E64" s="26">
        <v>34.239699999999999</v>
      </c>
      <c r="F64" s="26">
        <v>37.973500000000001</v>
      </c>
      <c r="G64" s="26">
        <v>38.6173</v>
      </c>
      <c r="H64" s="26">
        <v>1391.5129999999999</v>
      </c>
      <c r="I64" s="26">
        <v>2.87</v>
      </c>
      <c r="J64" s="27">
        <f t="shared" si="0"/>
        <v>0.38653138888888888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  <c r="Z64" s="122"/>
      <c r="AA64" s="122"/>
      <c r="AB64" s="122"/>
      <c r="AC64" s="122"/>
    </row>
    <row r="65" spans="1:29">
      <c r="A65" s="72"/>
      <c r="B65" s="72"/>
      <c r="C65" s="72">
        <v>32</v>
      </c>
      <c r="D65" s="25">
        <v>359.1968</v>
      </c>
      <c r="E65" s="26">
        <v>30.819099999999999</v>
      </c>
      <c r="F65" s="26">
        <v>35.865699999999997</v>
      </c>
      <c r="G65" s="26">
        <v>36.4651</v>
      </c>
      <c r="H65" s="26">
        <v>1099.9449999999999</v>
      </c>
      <c r="I65" s="26">
        <v>2.371</v>
      </c>
      <c r="J65" s="27">
        <f t="shared" si="0"/>
        <v>0.30554027777777776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  <c r="Z65" s="122"/>
      <c r="AA65" s="122"/>
      <c r="AB65" s="122"/>
      <c r="AC65" s="122"/>
    </row>
    <row r="66" spans="1:29" ht="12.75" thickBot="1">
      <c r="A66" s="72"/>
      <c r="B66" s="79"/>
      <c r="C66" s="79">
        <v>37</v>
      </c>
      <c r="D66" s="35">
        <v>151.67760000000001</v>
      </c>
      <c r="E66" s="36">
        <v>27.792000000000002</v>
      </c>
      <c r="F66" s="36">
        <v>34.416600000000003</v>
      </c>
      <c r="G66" s="36">
        <v>35.063499999999998</v>
      </c>
      <c r="H66" s="36">
        <v>914.18899999999996</v>
      </c>
      <c r="I66" s="36">
        <v>1.9650000000000001</v>
      </c>
      <c r="J66" s="37">
        <f t="shared" si="0"/>
        <v>0.2539413888888889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  <c r="Z66" s="122"/>
      <c r="AA66" s="122"/>
      <c r="AB66" s="122"/>
      <c r="AC66" s="122"/>
    </row>
    <row r="67" spans="1:29">
      <c r="A67" s="72"/>
      <c r="B67" s="63" t="s">
        <v>19</v>
      </c>
      <c r="C67" s="63">
        <v>22</v>
      </c>
      <c r="D67" s="14">
        <v>1363.7280000000001</v>
      </c>
      <c r="E67" s="15">
        <v>39.8354</v>
      </c>
      <c r="F67" s="15">
        <v>41.207999999999998</v>
      </c>
      <c r="G67" s="15">
        <v>42.307400000000001</v>
      </c>
      <c r="H67" s="15">
        <v>1481.79</v>
      </c>
      <c r="I67" s="15">
        <v>2.6520000000000001</v>
      </c>
      <c r="J67" s="16">
        <f t="shared" si="0"/>
        <v>0.4116083333333333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 ca="1">bdrate($D67:$D70,E67:E70,$L67:$L70,M67:M70)</f>
        <v>#NAME?</v>
      </c>
      <c r="U67" s="22" t="e">
        <f ca="1">bdrate($D67:$D70,F67:F70,$L67:$L70,N67:N70)</f>
        <v>#NAME?</v>
      </c>
      <c r="V67" s="22" t="e">
        <f ca="1">bdrate($D67:$D70,G67:G70,$L67:$L70,O67:O70)</f>
        <v>#NAME?</v>
      </c>
      <c r="W67" s="44" t="e">
        <f ca="1">bdrateOld($D67:$D70,E67:E70,$L67:$L70,M67:M70)</f>
        <v>#NAME?</v>
      </c>
      <c r="X67" s="45" t="e">
        <f ca="1">bdrateOld($D67:$D70,F67:F70,$L67:$L70,N67:N70)</f>
        <v>#NAME?</v>
      </c>
      <c r="Y67" s="46" t="e">
        <f ca="1">bdrateOld($D67:$D70,G67:G70,$L67:$L70,O67:O70)</f>
        <v>#NAME?</v>
      </c>
      <c r="Z67" s="122"/>
      <c r="AA67" s="122"/>
      <c r="AB67" s="122"/>
      <c r="AC67" s="122"/>
    </row>
    <row r="68" spans="1:29">
      <c r="A68" s="72"/>
      <c r="B68" s="72"/>
      <c r="C68" s="72">
        <v>27</v>
      </c>
      <c r="D68" s="25">
        <v>640.98720000000003</v>
      </c>
      <c r="E68" s="26">
        <v>35.765300000000003</v>
      </c>
      <c r="F68" s="26">
        <v>38.264099999999999</v>
      </c>
      <c r="G68" s="26">
        <v>39.489899999999999</v>
      </c>
      <c r="H68" s="26">
        <v>1226.28</v>
      </c>
      <c r="I68" s="26">
        <v>2.137</v>
      </c>
      <c r="J68" s="27">
        <f t="shared" si="0"/>
        <v>0.34063333333333334</v>
      </c>
      <c r="L68" s="25"/>
      <c r="M68" s="26"/>
      <c r="N68" s="26"/>
      <c r="O68" s="26"/>
      <c r="P68" s="26"/>
      <c r="Q68" s="26"/>
      <c r="R68" s="27">
        <f t="shared" si="1"/>
        <v>0</v>
      </c>
      <c r="S68" s="20"/>
      <c r="T68" s="31"/>
      <c r="U68" s="32"/>
      <c r="V68" s="32"/>
      <c r="W68" s="31"/>
      <c r="X68" s="32"/>
      <c r="Y68" s="33"/>
      <c r="Z68" s="122"/>
      <c r="AA68" s="122"/>
      <c r="AB68" s="122"/>
      <c r="AC68" s="122"/>
    </row>
    <row r="69" spans="1:29">
      <c r="A69" s="72"/>
      <c r="B69" s="72"/>
      <c r="C69" s="72">
        <v>32</v>
      </c>
      <c r="D69" s="25">
        <v>300.24</v>
      </c>
      <c r="E69" s="26">
        <v>32.179699999999997</v>
      </c>
      <c r="F69" s="26">
        <v>36.200899999999997</v>
      </c>
      <c r="G69" s="26">
        <v>37.348999999999997</v>
      </c>
      <c r="H69" s="26">
        <v>1003.165</v>
      </c>
      <c r="I69" s="26">
        <v>1.778</v>
      </c>
      <c r="J69" s="27">
        <f t="shared" si="0"/>
        <v>0.27865694444444444</v>
      </c>
      <c r="L69" s="25"/>
      <c r="M69" s="26"/>
      <c r="N69" s="26"/>
      <c r="O69" s="26"/>
      <c r="P69" s="26"/>
      <c r="Q69" s="26"/>
      <c r="R69" s="27">
        <f t="shared" si="1"/>
        <v>0</v>
      </c>
      <c r="S69" s="20"/>
      <c r="T69" s="31"/>
      <c r="U69" s="32"/>
      <c r="V69" s="32"/>
      <c r="W69" s="31"/>
      <c r="X69" s="32"/>
      <c r="Y69" s="33"/>
      <c r="Z69" s="122"/>
      <c r="AA69" s="122"/>
      <c r="AB69" s="122"/>
      <c r="AC69" s="122"/>
    </row>
    <row r="70" spans="1:29" ht="12.75" thickBot="1">
      <c r="A70" s="79"/>
      <c r="B70" s="79"/>
      <c r="C70" s="79">
        <v>37</v>
      </c>
      <c r="D70" s="35">
        <v>144.648</v>
      </c>
      <c r="E70" s="36">
        <v>29.328900000000001</v>
      </c>
      <c r="F70" s="36">
        <v>34.811300000000003</v>
      </c>
      <c r="G70" s="36">
        <v>35.901499999999999</v>
      </c>
      <c r="H70" s="36">
        <v>824.01400000000001</v>
      </c>
      <c r="I70" s="36">
        <v>1.466</v>
      </c>
      <c r="J70" s="37">
        <f t="shared" si="0"/>
        <v>0.22889277777777778</v>
      </c>
      <c r="L70" s="35"/>
      <c r="M70" s="36"/>
      <c r="N70" s="36"/>
      <c r="O70" s="36"/>
      <c r="P70" s="36"/>
      <c r="Q70" s="36"/>
      <c r="R70" s="37">
        <f t="shared" si="1"/>
        <v>0</v>
      </c>
      <c r="S70" s="20"/>
      <c r="T70" s="41"/>
      <c r="U70" s="42"/>
      <c r="V70" s="42"/>
      <c r="W70" s="41"/>
      <c r="X70" s="42"/>
      <c r="Y70" s="43"/>
      <c r="Z70" s="122"/>
      <c r="AA70" s="122"/>
      <c r="AB70" s="122"/>
      <c r="AC70" s="122"/>
    </row>
    <row r="71" spans="1:29">
      <c r="A71" s="63" t="s">
        <v>25</v>
      </c>
      <c r="B71" s="63" t="s">
        <v>88</v>
      </c>
      <c r="C71" s="63">
        <v>22</v>
      </c>
      <c r="D71" s="14">
        <v>2381.0911999999998</v>
      </c>
      <c r="E71" s="15">
        <v>42.555100000000003</v>
      </c>
      <c r="F71" s="15">
        <v>46.468899999999998</v>
      </c>
      <c r="G71" s="15">
        <v>47.786700000000003</v>
      </c>
      <c r="H71" s="15">
        <v>10581.455</v>
      </c>
      <c r="I71" s="15">
        <v>18.564</v>
      </c>
      <c r="J71" s="16">
        <f t="shared" si="0"/>
        <v>2.9392930555555554</v>
      </c>
      <c r="L71" s="14"/>
      <c r="M71" s="15"/>
      <c r="N71" s="15"/>
      <c r="O71" s="15"/>
      <c r="P71" s="15"/>
      <c r="Q71" s="15"/>
      <c r="R71" s="16">
        <f t="shared" si="1"/>
        <v>0</v>
      </c>
      <c r="S71" s="20"/>
      <c r="T71" s="21" t="e">
        <f ca="1">bdrate($D71:$D74,E71:E74,$L71:$L74,M71:M74)</f>
        <v>#NAME?</v>
      </c>
      <c r="U71" s="22" t="e">
        <f ca="1">bdrate($D71:$D74,F71:F74,$L71:$L74,N71:N74)</f>
        <v>#NAME?</v>
      </c>
      <c r="V71" s="22" t="e">
        <f ca="1">bdrate($D71:$D74,G71:G74,$L71:$L74,O71:O74)</f>
        <v>#NAME?</v>
      </c>
      <c r="W71" s="44" t="e">
        <f ca="1">bdrateOld($D71:$D74,E71:E74,$L71:$L74,M71:M74)</f>
        <v>#NAME?</v>
      </c>
      <c r="X71" s="45" t="e">
        <f ca="1">bdrateOld($D71:$D74,F71:F74,$L71:$L74,N71:N74)</f>
        <v>#NAME?</v>
      </c>
      <c r="Y71" s="46" t="e">
        <f ca="1">bdrateOld($D71:$D74,G71:G74,$L71:$L74,O71:O74)</f>
        <v>#NAME?</v>
      </c>
      <c r="Z71" s="122"/>
      <c r="AA71" s="122"/>
      <c r="AB71" s="122"/>
      <c r="AC71" s="122"/>
    </row>
    <row r="72" spans="1:29">
      <c r="A72" s="72" t="s">
        <v>26</v>
      </c>
      <c r="B72" s="72"/>
      <c r="C72" s="72">
        <v>27</v>
      </c>
      <c r="D72" s="25">
        <v>887.05280000000005</v>
      </c>
      <c r="E72" s="26">
        <v>40.221499999999999</v>
      </c>
      <c r="F72" s="26">
        <v>44.299199999999999</v>
      </c>
      <c r="G72" s="26">
        <v>45.585700000000003</v>
      </c>
      <c r="H72" s="26">
        <v>8979.4330000000009</v>
      </c>
      <c r="I72" s="26">
        <v>15.21</v>
      </c>
      <c r="J72" s="27">
        <f t="shared" si="0"/>
        <v>2.4942869444444447</v>
      </c>
      <c r="L72" s="25"/>
      <c r="M72" s="26"/>
      <c r="N72" s="26"/>
      <c r="O72" s="26"/>
      <c r="P72" s="26"/>
      <c r="Q72" s="26"/>
      <c r="R72" s="27">
        <f t="shared" si="1"/>
        <v>0</v>
      </c>
      <c r="S72" s="20"/>
      <c r="T72" s="31"/>
      <c r="U72" s="32"/>
      <c r="V72" s="32"/>
      <c r="W72" s="31"/>
      <c r="X72" s="32"/>
      <c r="Y72" s="33"/>
      <c r="Z72" s="122"/>
      <c r="AA72" s="122"/>
      <c r="AB72" s="122"/>
      <c r="AC72" s="122"/>
    </row>
    <row r="73" spans="1:29">
      <c r="A73" s="72"/>
      <c r="B73" s="72"/>
      <c r="C73" s="72">
        <v>32</v>
      </c>
      <c r="D73" s="25">
        <v>433.08</v>
      </c>
      <c r="E73" s="26">
        <v>37.517600000000002</v>
      </c>
      <c r="F73" s="26">
        <v>42.412300000000002</v>
      </c>
      <c r="G73" s="26">
        <v>43.664700000000003</v>
      </c>
      <c r="H73" s="26">
        <v>8210.8940000000002</v>
      </c>
      <c r="I73" s="26">
        <v>14.04</v>
      </c>
      <c r="J73" s="27">
        <f t="shared" si="0"/>
        <v>2.2808038888888889</v>
      </c>
      <c r="L73" s="25"/>
      <c r="M73" s="26"/>
      <c r="N73" s="26"/>
      <c r="O73" s="26"/>
      <c r="P73" s="26"/>
      <c r="Q73" s="26"/>
      <c r="R73" s="27">
        <f t="shared" si="1"/>
        <v>0</v>
      </c>
      <c r="S73" s="20"/>
      <c r="T73" s="31"/>
      <c r="U73" s="32"/>
      <c r="V73" s="32"/>
      <c r="W73" s="31"/>
      <c r="X73" s="32"/>
      <c r="Y73" s="33"/>
      <c r="Z73" s="122"/>
      <c r="AA73" s="122"/>
      <c r="AB73" s="122"/>
      <c r="AC73" s="122"/>
    </row>
    <row r="74" spans="1:29" ht="12.75" thickBot="1">
      <c r="A74" s="72"/>
      <c r="B74" s="79"/>
      <c r="C74" s="79">
        <v>37</v>
      </c>
      <c r="D74" s="35">
        <v>226.0592</v>
      </c>
      <c r="E74" s="36">
        <v>34.544499999999999</v>
      </c>
      <c r="F74" s="36">
        <v>41.219299999999997</v>
      </c>
      <c r="G74" s="36">
        <v>42.244</v>
      </c>
      <c r="H74" s="36">
        <v>7821.0940000000001</v>
      </c>
      <c r="I74" s="36">
        <v>13.228</v>
      </c>
      <c r="J74" s="37">
        <f t="shared" si="0"/>
        <v>2.1725261111111109</v>
      </c>
      <c r="L74" s="35"/>
      <c r="M74" s="36"/>
      <c r="N74" s="36"/>
      <c r="O74" s="36"/>
      <c r="P74" s="36"/>
      <c r="Q74" s="36"/>
      <c r="R74" s="37">
        <f t="shared" si="1"/>
        <v>0</v>
      </c>
      <c r="S74" s="20"/>
      <c r="T74" s="41"/>
      <c r="U74" s="42"/>
      <c r="V74" s="42"/>
      <c r="W74" s="41"/>
      <c r="X74" s="42"/>
      <c r="Y74" s="43"/>
      <c r="Z74" s="122"/>
      <c r="AA74" s="122"/>
      <c r="AB74" s="122"/>
      <c r="AC74" s="122"/>
    </row>
    <row r="75" spans="1:29">
      <c r="A75" s="72"/>
      <c r="B75" s="63" t="s">
        <v>89</v>
      </c>
      <c r="C75" s="63">
        <v>22</v>
      </c>
      <c r="D75" s="14">
        <v>1802.0544</v>
      </c>
      <c r="E75" s="15">
        <v>42.928199999999997</v>
      </c>
      <c r="F75" s="15">
        <v>48.093600000000002</v>
      </c>
      <c r="G75" s="15">
        <v>48.845999999999997</v>
      </c>
      <c r="H75" s="15">
        <v>9953.4560000000001</v>
      </c>
      <c r="I75" s="15">
        <v>17.940000000000001</v>
      </c>
      <c r="J75" s="16">
        <f t="shared" si="0"/>
        <v>2.7648488888888889</v>
      </c>
      <c r="L75" s="14"/>
      <c r="M75" s="15"/>
      <c r="N75" s="15"/>
      <c r="O75" s="15"/>
      <c r="P75" s="15"/>
      <c r="Q75" s="15"/>
      <c r="R75" s="16">
        <f t="shared" si="1"/>
        <v>0</v>
      </c>
      <c r="S75" s="20"/>
      <c r="T75" s="21" t="e">
        <f ca="1">bdrate($D75:$D78,E75:E78,$L75:$L78,M75:M78)</f>
        <v>#NAME?</v>
      </c>
      <c r="U75" s="22" t="e">
        <f ca="1">bdrate($D75:$D78,F75:F78,$L75:$L78,N75:N78)</f>
        <v>#NAME?</v>
      </c>
      <c r="V75" s="22" t="e">
        <f ca="1">bdrate($D75:$D78,G75:G78,$L75:$L78,O75:O78)</f>
        <v>#NAME?</v>
      </c>
      <c r="W75" s="44" t="e">
        <f ca="1">bdrateOld($D75:$D78,E75:E78,$L75:$L78,M75:M78)</f>
        <v>#NAME?</v>
      </c>
      <c r="X75" s="45" t="e">
        <f ca="1">bdrateOld($D75:$D78,F75:F78,$L75:$L78,N75:N78)</f>
        <v>#NAME?</v>
      </c>
      <c r="Y75" s="46" t="e">
        <f ca="1">bdrateOld($D75:$D78,G75:G78,$L75:$L78,O75:O78)</f>
        <v>#NAME?</v>
      </c>
      <c r="Z75" s="122"/>
      <c r="AA75" s="122"/>
      <c r="AB75" s="122"/>
      <c r="AC75" s="122"/>
    </row>
    <row r="76" spans="1:29">
      <c r="A76" s="72"/>
      <c r="B76" s="72"/>
      <c r="C76" s="72">
        <v>27</v>
      </c>
      <c r="D76" s="25">
        <v>446.18959999999998</v>
      </c>
      <c r="E76" s="26">
        <v>41.097499999999997</v>
      </c>
      <c r="F76" s="26">
        <v>46.288200000000003</v>
      </c>
      <c r="G76" s="26">
        <v>46.978999999999999</v>
      </c>
      <c r="H76" s="26">
        <v>8336.1</v>
      </c>
      <c r="I76" s="26">
        <v>14.773</v>
      </c>
      <c r="J76" s="27">
        <f t="shared" si="0"/>
        <v>2.3155833333333335</v>
      </c>
      <c r="L76" s="25"/>
      <c r="M76" s="26"/>
      <c r="N76" s="26"/>
      <c r="O76" s="26"/>
      <c r="P76" s="26"/>
      <c r="Q76" s="26"/>
      <c r="R76" s="27">
        <f t="shared" si="1"/>
        <v>0</v>
      </c>
      <c r="S76" s="20"/>
      <c r="T76" s="31"/>
      <c r="U76" s="32"/>
      <c r="V76" s="32"/>
      <c r="W76" s="31"/>
      <c r="X76" s="32"/>
      <c r="Y76" s="33"/>
      <c r="Z76" s="122"/>
      <c r="AA76" s="122"/>
      <c r="AB76" s="122"/>
      <c r="AC76" s="122"/>
    </row>
    <row r="77" spans="1:29">
      <c r="A77" s="72"/>
      <c r="B77" s="72"/>
      <c r="C77" s="72">
        <v>32</v>
      </c>
      <c r="D77" s="25">
        <v>187.6232</v>
      </c>
      <c r="E77" s="26">
        <v>38.870600000000003</v>
      </c>
      <c r="F77" s="26">
        <v>44.5304</v>
      </c>
      <c r="G77" s="26">
        <v>45.047899999999998</v>
      </c>
      <c r="H77" s="26">
        <v>7709.7719999999999</v>
      </c>
      <c r="I77" s="26">
        <v>13.571999999999999</v>
      </c>
      <c r="J77" s="27">
        <f t="shared" si="0"/>
        <v>2.1416033333333333</v>
      </c>
      <c r="L77" s="25"/>
      <c r="M77" s="26"/>
      <c r="N77" s="26"/>
      <c r="O77" s="26"/>
      <c r="P77" s="26"/>
      <c r="Q77" s="26"/>
      <c r="R77" s="27">
        <f t="shared" si="1"/>
        <v>0</v>
      </c>
      <c r="S77" s="20"/>
      <c r="T77" s="31"/>
      <c r="U77" s="32"/>
      <c r="V77" s="32"/>
      <c r="W77" s="31"/>
      <c r="X77" s="32"/>
      <c r="Y77" s="33"/>
      <c r="Z77" s="122"/>
      <c r="AA77" s="122"/>
      <c r="AB77" s="122"/>
      <c r="AC77" s="122"/>
    </row>
    <row r="78" spans="1:29" ht="12.75" thickBot="1">
      <c r="A78" s="72"/>
      <c r="B78" s="79"/>
      <c r="C78" s="79">
        <v>37</v>
      </c>
      <c r="D78" s="35">
        <v>98.460800000000006</v>
      </c>
      <c r="E78" s="36">
        <v>36.392499999999998</v>
      </c>
      <c r="F78" s="36">
        <v>43.081000000000003</v>
      </c>
      <c r="G78" s="36">
        <v>43.677900000000001</v>
      </c>
      <c r="H78" s="36">
        <v>7387.3810000000003</v>
      </c>
      <c r="I78" s="36">
        <v>13.01</v>
      </c>
      <c r="J78" s="37">
        <f t="shared" si="0"/>
        <v>2.052050277777778</v>
      </c>
      <c r="L78" s="35"/>
      <c r="M78" s="36"/>
      <c r="N78" s="36"/>
      <c r="O78" s="36"/>
      <c r="P78" s="36"/>
      <c r="Q78" s="36"/>
      <c r="R78" s="37">
        <f t="shared" si="1"/>
        <v>0</v>
      </c>
      <c r="S78" s="20"/>
      <c r="T78" s="41"/>
      <c r="U78" s="42"/>
      <c r="V78" s="42"/>
      <c r="W78" s="41"/>
      <c r="X78" s="42"/>
      <c r="Y78" s="43"/>
      <c r="Z78" s="122"/>
      <c r="AA78" s="122"/>
      <c r="AB78" s="122"/>
      <c r="AC78" s="122"/>
    </row>
    <row r="79" spans="1:29">
      <c r="A79" s="72"/>
      <c r="B79" s="63" t="s">
        <v>90</v>
      </c>
      <c r="C79" s="63">
        <v>22</v>
      </c>
      <c r="D79" s="14">
        <v>2106.9328</v>
      </c>
      <c r="E79" s="15">
        <v>43.282299999999999</v>
      </c>
      <c r="F79" s="15">
        <v>47.274000000000001</v>
      </c>
      <c r="G79" s="15">
        <v>48.263300000000001</v>
      </c>
      <c r="H79" s="15">
        <v>11021.86</v>
      </c>
      <c r="I79" s="15">
        <v>19.422000000000001</v>
      </c>
      <c r="J79" s="16">
        <f t="shared" si="0"/>
        <v>3.0616277777777778</v>
      </c>
      <c r="L79" s="14"/>
      <c r="M79" s="15"/>
      <c r="N79" s="15"/>
      <c r="O79" s="15"/>
      <c r="P79" s="15"/>
      <c r="Q79" s="15"/>
      <c r="R79" s="16">
        <f t="shared" si="1"/>
        <v>0</v>
      </c>
      <c r="S79" s="20"/>
      <c r="T79" s="21" t="e">
        <f ca="1">bdrate($D79:$D82,E79:E82,$L79:$L82,M79:M82)</f>
        <v>#NAME?</v>
      </c>
      <c r="U79" s="22" t="e">
        <f ca="1">bdrate($D79:$D82,F79:F82,$L79:$L82,N79:N82)</f>
        <v>#NAME?</v>
      </c>
      <c r="V79" s="22" t="e">
        <f ca="1">bdrate($D79:$D82,G79:G82,$L79:$L82,O79:O82)</f>
        <v>#NAME?</v>
      </c>
      <c r="W79" s="44" t="e">
        <f ca="1">bdrateOld($D79:$D82,E79:E82,$L79:$L82,M79:M82)</f>
        <v>#NAME?</v>
      </c>
      <c r="X79" s="45" t="e">
        <f ca="1">bdrateOld($D79:$D82,F79:F82,$L79:$L82,N79:N82)</f>
        <v>#NAME?</v>
      </c>
      <c r="Y79" s="46" t="e">
        <f ca="1">bdrateOld($D79:$D82,G79:G82,$L79:$L82,O79:O82)</f>
        <v>#NAME?</v>
      </c>
      <c r="Z79" s="122"/>
      <c r="AA79" s="122"/>
      <c r="AB79" s="122"/>
      <c r="AC79" s="122"/>
    </row>
    <row r="80" spans="1:29">
      <c r="A80" s="72"/>
      <c r="B80" s="72"/>
      <c r="C80" s="72">
        <v>27</v>
      </c>
      <c r="D80" s="25">
        <v>715.12879999999996</v>
      </c>
      <c r="E80" s="26">
        <v>41.086500000000001</v>
      </c>
      <c r="F80" s="26">
        <v>45.209699999999998</v>
      </c>
      <c r="G80" s="26">
        <v>46.144399999999997</v>
      </c>
      <c r="H80" s="26">
        <v>9376.5490000000009</v>
      </c>
      <c r="I80" s="26">
        <v>16.332999999999998</v>
      </c>
      <c r="J80" s="27">
        <f t="shared" si="0"/>
        <v>2.6045969444444448</v>
      </c>
      <c r="L80" s="25"/>
      <c r="M80" s="26"/>
      <c r="N80" s="26"/>
      <c r="O80" s="26"/>
      <c r="P80" s="26"/>
      <c r="Q80" s="26"/>
      <c r="R80" s="27">
        <f t="shared" si="1"/>
        <v>0</v>
      </c>
      <c r="S80" s="20"/>
      <c r="T80" s="31"/>
      <c r="U80" s="32"/>
      <c r="V80" s="32"/>
      <c r="W80" s="31"/>
      <c r="X80" s="32"/>
      <c r="Y80" s="33"/>
      <c r="Z80" s="122"/>
      <c r="AA80" s="122"/>
      <c r="AB80" s="122"/>
      <c r="AC80" s="122"/>
    </row>
    <row r="81" spans="1:29">
      <c r="A81" s="72"/>
      <c r="B81" s="72"/>
      <c r="C81" s="72">
        <v>32</v>
      </c>
      <c r="D81" s="25">
        <v>322.59039999999999</v>
      </c>
      <c r="E81" s="26">
        <v>38.619</v>
      </c>
      <c r="F81" s="26">
        <v>43.424700000000001</v>
      </c>
      <c r="G81" s="26">
        <v>44.316000000000003</v>
      </c>
      <c r="H81" s="26">
        <v>8520.5720000000001</v>
      </c>
      <c r="I81" s="26">
        <v>15.054</v>
      </c>
      <c r="J81" s="27">
        <f t="shared" si="0"/>
        <v>2.3668255555555557</v>
      </c>
      <c r="L81" s="25"/>
      <c r="M81" s="26"/>
      <c r="N81" s="26"/>
      <c r="O81" s="26"/>
      <c r="P81" s="26"/>
      <c r="Q81" s="26"/>
      <c r="R81" s="27">
        <f t="shared" si="1"/>
        <v>0</v>
      </c>
      <c r="S81" s="20"/>
      <c r="T81" s="31"/>
      <c r="U81" s="32"/>
      <c r="V81" s="32"/>
      <c r="W81" s="31"/>
      <c r="X81" s="32"/>
      <c r="Y81" s="33"/>
      <c r="Z81" s="122"/>
      <c r="AA81" s="122"/>
      <c r="AB81" s="122"/>
      <c r="AC81" s="122"/>
    </row>
    <row r="82" spans="1:29" ht="12.75" thickBot="1">
      <c r="A82" s="79"/>
      <c r="B82" s="79"/>
      <c r="C82" s="79">
        <v>37</v>
      </c>
      <c r="D82" s="35">
        <v>165.69839999999999</v>
      </c>
      <c r="E82" s="36">
        <v>35.859699999999997</v>
      </c>
      <c r="F82" s="36">
        <v>42.058999999999997</v>
      </c>
      <c r="G82" s="36">
        <v>42.921999999999997</v>
      </c>
      <c r="H82" s="36">
        <v>8037.1869999999999</v>
      </c>
      <c r="I82" s="36">
        <v>14.04</v>
      </c>
      <c r="J82" s="37">
        <f t="shared" si="0"/>
        <v>2.2325519444444444</v>
      </c>
      <c r="L82" s="35"/>
      <c r="M82" s="36"/>
      <c r="N82" s="36"/>
      <c r="O82" s="36"/>
      <c r="P82" s="36"/>
      <c r="Q82" s="36"/>
      <c r="R82" s="37">
        <f t="shared" si="1"/>
        <v>0</v>
      </c>
      <c r="S82" s="20"/>
      <c r="T82" s="41"/>
      <c r="U82" s="42"/>
      <c r="V82" s="42"/>
      <c r="W82" s="41"/>
      <c r="X82" s="42"/>
      <c r="Y82" s="43"/>
      <c r="Z82" s="122"/>
      <c r="AA82" s="122"/>
      <c r="AB82" s="122"/>
      <c r="AC82" s="122"/>
    </row>
    <row r="83" spans="1:29">
      <c r="A83" s="63" t="s">
        <v>61</v>
      </c>
      <c r="B83" s="63" t="s">
        <v>62</v>
      </c>
      <c r="C83" s="63">
        <v>22</v>
      </c>
      <c r="D83" s="14">
        <v>4206.92</v>
      </c>
      <c r="E83" s="15">
        <v>40.354900000000001</v>
      </c>
      <c r="F83" s="15">
        <v>42.561599999999999</v>
      </c>
      <c r="G83" s="15">
        <v>43.091799999999999</v>
      </c>
      <c r="H83" s="15">
        <v>7280.27</v>
      </c>
      <c r="I83" s="15">
        <v>12.308</v>
      </c>
      <c r="J83" s="16">
        <f t="shared" ref="J83:J98" si="2">H83/3600</f>
        <v>2.0222972222222224</v>
      </c>
      <c r="L83" s="14"/>
      <c r="M83" s="15"/>
      <c r="N83" s="15"/>
      <c r="O83" s="15"/>
      <c r="P83" s="15"/>
      <c r="Q83" s="15"/>
      <c r="R83" s="16">
        <f t="shared" ref="R83:R98" si="3">P83/3600</f>
        <v>0</v>
      </c>
      <c r="S83" s="20"/>
      <c r="T83" s="21" t="e">
        <f ca="1">bdrate($D83:$D86,E83:E86,$L83:$L86,M83:M86)</f>
        <v>#NAME?</v>
      </c>
      <c r="U83" s="22" t="e">
        <f ca="1">bdrate($D83:$D86,F83:F86,$L83:$L86,N83:N86)</f>
        <v>#NAME?</v>
      </c>
      <c r="V83" s="22" t="e">
        <f ca="1">bdrate($D83:$D86,G83:G86,$L83:$L86,O83:O86)</f>
        <v>#NAME?</v>
      </c>
      <c r="W83" s="44" t="e">
        <f ca="1">bdrateOld($D83:$D86,E83:E86,$L83:$L86,M83:M86)</f>
        <v>#NAME?</v>
      </c>
      <c r="X83" s="45" t="e">
        <f ca="1">bdrateOld($D83:$D86,F83:F86,$L83:$L86,N83:N86)</f>
        <v>#NAME?</v>
      </c>
      <c r="Y83" s="46" t="e">
        <f ca="1">bdrateOld($D83:$D86,G83:G86,$L83:$L86,O83:O86)</f>
        <v>#NAME?</v>
      </c>
      <c r="Z83" s="122"/>
      <c r="AA83" s="122"/>
      <c r="AB83" s="122"/>
      <c r="AC83" s="122"/>
    </row>
    <row r="84" spans="1:29">
      <c r="A84" s="72"/>
      <c r="B84" s="72"/>
      <c r="C84" s="72">
        <v>27</v>
      </c>
      <c r="D84" s="25">
        <v>1956.2224000000001</v>
      </c>
      <c r="E84" s="26">
        <v>36.927100000000003</v>
      </c>
      <c r="F84" s="26">
        <v>39.533999999999999</v>
      </c>
      <c r="G84" s="26">
        <v>39.853400000000001</v>
      </c>
      <c r="H84" s="26">
        <v>5941.5630000000001</v>
      </c>
      <c r="I84" s="26">
        <v>9.859</v>
      </c>
      <c r="J84" s="27">
        <f t="shared" si="2"/>
        <v>1.6504341666666666</v>
      </c>
      <c r="L84" s="25"/>
      <c r="M84" s="26"/>
      <c r="N84" s="26"/>
      <c r="O84" s="26"/>
      <c r="P84" s="26"/>
      <c r="Q84" s="26"/>
      <c r="R84" s="27">
        <f t="shared" si="3"/>
        <v>0</v>
      </c>
      <c r="S84" s="20"/>
      <c r="T84" s="31"/>
      <c r="U84" s="32"/>
      <c r="V84" s="32"/>
      <c r="W84" s="31"/>
      <c r="X84" s="32"/>
      <c r="Y84" s="33"/>
      <c r="Z84" s="122"/>
      <c r="AA84" s="122"/>
      <c r="AB84" s="122"/>
      <c r="AC84" s="122"/>
    </row>
    <row r="85" spans="1:29">
      <c r="A85" s="72"/>
      <c r="B85" s="72"/>
      <c r="C85" s="72">
        <v>32</v>
      </c>
      <c r="D85" s="25">
        <v>925.55439999999999</v>
      </c>
      <c r="E85" s="26">
        <v>33.869799999999998</v>
      </c>
      <c r="F85" s="26">
        <v>37.140700000000002</v>
      </c>
      <c r="G85" s="26">
        <v>37.303699999999999</v>
      </c>
      <c r="H85" s="26">
        <v>4891.1139999999996</v>
      </c>
      <c r="I85" s="26">
        <v>8.0489999999999995</v>
      </c>
      <c r="J85" s="27">
        <f t="shared" si="2"/>
        <v>1.3586427777777776</v>
      </c>
      <c r="L85" s="25"/>
      <c r="M85" s="26"/>
      <c r="N85" s="26"/>
      <c r="O85" s="26"/>
      <c r="P85" s="26"/>
      <c r="Q85" s="26"/>
      <c r="R85" s="27">
        <f t="shared" si="3"/>
        <v>0</v>
      </c>
      <c r="S85" s="20"/>
      <c r="T85" s="31"/>
      <c r="U85" s="32"/>
      <c r="V85" s="32"/>
      <c r="W85" s="31"/>
      <c r="X85" s="32"/>
      <c r="Y85" s="33"/>
      <c r="Z85" s="122"/>
      <c r="AA85" s="122"/>
      <c r="AB85" s="122"/>
      <c r="AC85" s="122"/>
    </row>
    <row r="86" spans="1:29" ht="12.75" thickBot="1">
      <c r="A86" s="72"/>
      <c r="B86" s="79"/>
      <c r="C86" s="79">
        <v>37</v>
      </c>
      <c r="D86" s="35">
        <v>473.73759999999999</v>
      </c>
      <c r="E86" s="36">
        <v>31.128</v>
      </c>
      <c r="F86" s="36">
        <v>35.445</v>
      </c>
      <c r="G86" s="36">
        <v>35.480499999999999</v>
      </c>
      <c r="H86" s="36">
        <v>4199.3289999999997</v>
      </c>
      <c r="I86" s="36">
        <v>6.9569999999999999</v>
      </c>
      <c r="J86" s="37">
        <f t="shared" si="2"/>
        <v>1.1664802777777776</v>
      </c>
      <c r="L86" s="35"/>
      <c r="M86" s="36"/>
      <c r="N86" s="36"/>
      <c r="O86" s="36"/>
      <c r="P86" s="36"/>
      <c r="Q86" s="36"/>
      <c r="R86" s="37">
        <f t="shared" si="3"/>
        <v>0</v>
      </c>
      <c r="S86" s="20"/>
      <c r="T86" s="41"/>
      <c r="U86" s="42"/>
      <c r="V86" s="42"/>
      <c r="W86" s="41"/>
      <c r="X86" s="42"/>
      <c r="Y86" s="43"/>
      <c r="Z86" s="122"/>
      <c r="AA86" s="122"/>
      <c r="AB86" s="122"/>
      <c r="AC86" s="122"/>
    </row>
    <row r="87" spans="1:29">
      <c r="A87" s="72"/>
      <c r="B87" s="63" t="s">
        <v>63</v>
      </c>
      <c r="C87" s="63">
        <v>22</v>
      </c>
      <c r="D87" s="14">
        <v>5416.2930999999999</v>
      </c>
      <c r="E87" s="15">
        <v>42.961399999999998</v>
      </c>
      <c r="F87" s="15">
        <v>45.518300000000004</v>
      </c>
      <c r="G87" s="15">
        <v>45.792200000000001</v>
      </c>
      <c r="H87" s="15">
        <v>16055.315000000001</v>
      </c>
      <c r="I87" s="15">
        <v>23.68</v>
      </c>
      <c r="J87" s="16">
        <f t="shared" si="2"/>
        <v>4.4598097222222224</v>
      </c>
      <c r="L87" s="14"/>
      <c r="M87" s="15"/>
      <c r="N87" s="15"/>
      <c r="O87" s="15"/>
      <c r="P87" s="15"/>
      <c r="Q87" s="15"/>
      <c r="R87" s="16">
        <f t="shared" si="3"/>
        <v>0</v>
      </c>
      <c r="S87" s="20"/>
      <c r="T87" s="21" t="e">
        <f ca="1">bdrate($D87:$D90,E87:E90,$L87:$L90,M87:M90)</f>
        <v>#NAME?</v>
      </c>
      <c r="U87" s="22" t="e">
        <f ca="1">bdrate($D87:$D90,F87:F90,$L87:$L90,N87:N90)</f>
        <v>#NAME?</v>
      </c>
      <c r="V87" s="22" t="e">
        <f ca="1">bdrate($D87:$D90,G87:G90,$L87:$L90,O87:O90)</f>
        <v>#NAME?</v>
      </c>
      <c r="W87" s="44" t="e">
        <f ca="1">bdrateOld($D87:$D90,E87:E90,$L87:$L90,M87:M90)</f>
        <v>#NAME?</v>
      </c>
      <c r="X87" s="45" t="e">
        <f ca="1">bdrateOld($D87:$D90,F87:F90,$L87:$L90,N87:N90)</f>
        <v>#NAME?</v>
      </c>
      <c r="Y87" s="46" t="e">
        <f ca="1">bdrateOld($D87:$D90,G87:G90,$L87:$L90,O87:O90)</f>
        <v>#NAME?</v>
      </c>
      <c r="Z87" s="122"/>
      <c r="AA87" s="122"/>
      <c r="AB87" s="122"/>
      <c r="AC87" s="122"/>
    </row>
    <row r="88" spans="1:29">
      <c r="A88" s="72"/>
      <c r="B88" s="72"/>
      <c r="C88" s="72">
        <v>27</v>
      </c>
      <c r="D88" s="25">
        <v>2655.7905999999998</v>
      </c>
      <c r="E88" s="26">
        <v>38.9377</v>
      </c>
      <c r="F88" s="26">
        <v>42.447299999999998</v>
      </c>
      <c r="G88" s="26">
        <v>42.500999999999998</v>
      </c>
      <c r="H88" s="26">
        <v>13260.276</v>
      </c>
      <c r="I88" s="26">
        <v>19.748999999999999</v>
      </c>
      <c r="J88" s="27">
        <f t="shared" si="2"/>
        <v>3.6834099999999999</v>
      </c>
      <c r="L88" s="25"/>
      <c r="M88" s="26"/>
      <c r="N88" s="26"/>
      <c r="O88" s="26"/>
      <c r="P88" s="26"/>
      <c r="Q88" s="26"/>
      <c r="R88" s="27">
        <f t="shared" si="3"/>
        <v>0</v>
      </c>
      <c r="S88" s="20"/>
      <c r="T88" s="31"/>
      <c r="U88" s="32"/>
      <c r="V88" s="32"/>
      <c r="W88" s="31"/>
      <c r="X88" s="32"/>
      <c r="Y88" s="33"/>
      <c r="Z88" s="122"/>
      <c r="AA88" s="122"/>
      <c r="AB88" s="122"/>
      <c r="AC88" s="122"/>
    </row>
    <row r="89" spans="1:29">
      <c r="A89" s="72"/>
      <c r="B89" s="72"/>
      <c r="C89" s="72">
        <v>32</v>
      </c>
      <c r="D89" s="25">
        <v>1292.8171</v>
      </c>
      <c r="E89" s="26">
        <v>35.200600000000001</v>
      </c>
      <c r="F89" s="26">
        <v>40.084200000000003</v>
      </c>
      <c r="G89" s="26">
        <v>39.904200000000003</v>
      </c>
      <c r="H89" s="26">
        <v>10699.239</v>
      </c>
      <c r="I89" s="26">
        <v>16.815999999999999</v>
      </c>
      <c r="J89" s="27">
        <f t="shared" si="2"/>
        <v>2.972010833333333</v>
      </c>
      <c r="L89" s="25"/>
      <c r="M89" s="26"/>
      <c r="N89" s="26"/>
      <c r="O89" s="26"/>
      <c r="P89" s="26"/>
      <c r="Q89" s="26"/>
      <c r="R89" s="27">
        <f t="shared" si="3"/>
        <v>0</v>
      </c>
      <c r="S89" s="20"/>
      <c r="T89" s="31"/>
      <c r="U89" s="32"/>
      <c r="V89" s="32"/>
      <c r="W89" s="31"/>
      <c r="X89" s="32"/>
      <c r="Y89" s="33"/>
      <c r="Z89" s="122"/>
      <c r="AA89" s="122"/>
      <c r="AB89" s="122"/>
      <c r="AC89" s="122"/>
    </row>
    <row r="90" spans="1:29" ht="12.75" thickBot="1">
      <c r="A90" s="72"/>
      <c r="B90" s="79"/>
      <c r="C90" s="79">
        <v>37</v>
      </c>
      <c r="D90" s="35">
        <v>623.63329999999996</v>
      </c>
      <c r="E90" s="36">
        <v>31.82</v>
      </c>
      <c r="F90" s="36">
        <v>38.545000000000002</v>
      </c>
      <c r="G90" s="36">
        <v>38.186</v>
      </c>
      <c r="H90" s="36">
        <v>8873.6810000000005</v>
      </c>
      <c r="I90" s="36">
        <v>14.398</v>
      </c>
      <c r="J90" s="37">
        <f t="shared" si="2"/>
        <v>2.4649113888888889</v>
      </c>
      <c r="L90" s="35"/>
      <c r="M90" s="36"/>
      <c r="N90" s="36"/>
      <c r="O90" s="36"/>
      <c r="P90" s="36"/>
      <c r="Q90" s="36"/>
      <c r="R90" s="37">
        <f t="shared" si="3"/>
        <v>0</v>
      </c>
      <c r="S90" s="20"/>
      <c r="T90" s="41"/>
      <c r="U90" s="42"/>
      <c r="V90" s="42"/>
      <c r="W90" s="41"/>
      <c r="X90" s="42"/>
      <c r="Y90" s="43"/>
      <c r="Z90" s="122"/>
      <c r="AA90" s="122"/>
      <c r="AB90" s="122"/>
      <c r="AC90" s="122"/>
    </row>
    <row r="91" spans="1:29">
      <c r="A91" s="72"/>
      <c r="B91" s="63" t="s">
        <v>64</v>
      </c>
      <c r="C91" s="63">
        <v>22</v>
      </c>
      <c r="D91" s="14">
        <v>324.49200000000002</v>
      </c>
      <c r="E91" s="15">
        <v>46.679900000000004</v>
      </c>
      <c r="F91" s="15">
        <v>45.206200000000003</v>
      </c>
      <c r="G91" s="15">
        <v>45.185099999999998</v>
      </c>
      <c r="H91" s="15">
        <v>3891.7719999999999</v>
      </c>
      <c r="I91" s="15">
        <v>6.2549999999999999</v>
      </c>
      <c r="J91" s="16">
        <f t="shared" si="2"/>
        <v>1.0810477777777778</v>
      </c>
      <c r="L91" s="14"/>
      <c r="M91" s="15"/>
      <c r="N91" s="15"/>
      <c r="O91" s="15"/>
      <c r="P91" s="15"/>
      <c r="Q91" s="15"/>
      <c r="R91" s="16">
        <f t="shared" si="3"/>
        <v>0</v>
      </c>
      <c r="S91" s="20"/>
      <c r="T91" s="21" t="e">
        <f ca="1">bdrate($D91:$D94,E91:E94,$L91:$L94,M91:M94)</f>
        <v>#NAME?</v>
      </c>
      <c r="U91" s="22" t="e">
        <f ca="1">bdrate($D91:$D94,F91:F94,$L91:$L94,N91:N94)</f>
        <v>#NAME?</v>
      </c>
      <c r="V91" s="22" t="e">
        <f ca="1">bdrate($D91:$D94,G91:G94,$L91:$L94,O91:O94)</f>
        <v>#NAME?</v>
      </c>
      <c r="W91" s="44" t="e">
        <f ca="1">bdrateOld($D91:$D94,E91:E94,$L91:$L94,M91:M94)</f>
        <v>#NAME?</v>
      </c>
      <c r="X91" s="45" t="e">
        <f ca="1">bdrateOld($D91:$D94,F91:F94,$L91:$L94,N91:N94)</f>
        <v>#NAME?</v>
      </c>
      <c r="Y91" s="46" t="e">
        <f ca="1">bdrateOld($D91:$D94,G91:G94,$L91:$L94,O91:O94)</f>
        <v>#NAME?</v>
      </c>
      <c r="Z91" s="122"/>
      <c r="AA91" s="122"/>
      <c r="AB91" s="122"/>
      <c r="AC91" s="122"/>
    </row>
    <row r="92" spans="1:29">
      <c r="A92" s="72"/>
      <c r="B92" s="72"/>
      <c r="C92" s="72">
        <v>27</v>
      </c>
      <c r="D92" s="25">
        <v>236.33600000000001</v>
      </c>
      <c r="E92" s="26">
        <v>42.308700000000002</v>
      </c>
      <c r="F92" s="26">
        <v>41.057600000000001</v>
      </c>
      <c r="G92" s="26">
        <v>41.0229</v>
      </c>
      <c r="H92" s="26">
        <v>3805.3789999999999</v>
      </c>
      <c r="I92" s="26">
        <v>6.1150000000000002</v>
      </c>
      <c r="J92" s="27">
        <f t="shared" si="2"/>
        <v>1.0570497222222222</v>
      </c>
      <c r="L92" s="25"/>
      <c r="M92" s="26"/>
      <c r="N92" s="26"/>
      <c r="O92" s="26"/>
      <c r="P92" s="26"/>
      <c r="Q92" s="26"/>
      <c r="R92" s="27">
        <f t="shared" si="3"/>
        <v>0</v>
      </c>
      <c r="S92" s="20"/>
      <c r="T92" s="31"/>
      <c r="U92" s="32"/>
      <c r="V92" s="32"/>
      <c r="W92" s="31"/>
      <c r="X92" s="32"/>
      <c r="Y92" s="33"/>
      <c r="Z92" s="122"/>
      <c r="AA92" s="122"/>
      <c r="AB92" s="122"/>
      <c r="AC92" s="122"/>
    </row>
    <row r="93" spans="1:29">
      <c r="A93" s="72"/>
      <c r="B93" s="72"/>
      <c r="C93" s="72">
        <v>32</v>
      </c>
      <c r="D93" s="25">
        <v>176.3888</v>
      </c>
      <c r="E93" s="26">
        <v>37.536000000000001</v>
      </c>
      <c r="F93" s="26">
        <v>38.775199999999998</v>
      </c>
      <c r="G93" s="26">
        <v>38.671999999999997</v>
      </c>
      <c r="H93" s="26">
        <v>3721.6390000000001</v>
      </c>
      <c r="I93" s="26">
        <v>6.0209999999999999</v>
      </c>
      <c r="J93" s="27">
        <f t="shared" si="2"/>
        <v>1.0337886111111112</v>
      </c>
      <c r="L93" s="25"/>
      <c r="M93" s="26"/>
      <c r="N93" s="26"/>
      <c r="O93" s="26"/>
      <c r="P93" s="26"/>
      <c r="Q93" s="26"/>
      <c r="R93" s="27">
        <f t="shared" si="3"/>
        <v>0</v>
      </c>
      <c r="S93" s="20"/>
      <c r="T93" s="31"/>
      <c r="U93" s="32"/>
      <c r="V93" s="32"/>
      <c r="W93" s="31"/>
      <c r="X93" s="32"/>
      <c r="Y93" s="33"/>
      <c r="Z93" s="122"/>
      <c r="AA93" s="122"/>
      <c r="AB93" s="122"/>
      <c r="AC93" s="122"/>
    </row>
    <row r="94" spans="1:29" ht="12.75" thickBot="1">
      <c r="A94" s="72"/>
      <c r="B94" s="79"/>
      <c r="C94" s="79">
        <v>37</v>
      </c>
      <c r="D94" s="35">
        <v>128.68639999999999</v>
      </c>
      <c r="E94" s="36">
        <v>32.5884</v>
      </c>
      <c r="F94" s="36">
        <v>37.582099999999997</v>
      </c>
      <c r="G94" s="36">
        <v>37.112000000000002</v>
      </c>
      <c r="H94" s="36">
        <v>3666.799</v>
      </c>
      <c r="I94" s="36">
        <v>5.9279999999999999</v>
      </c>
      <c r="J94" s="37">
        <f t="shared" si="2"/>
        <v>1.0185552777777778</v>
      </c>
      <c r="L94" s="35"/>
      <c r="M94" s="36"/>
      <c r="N94" s="36"/>
      <c r="O94" s="36"/>
      <c r="P94" s="36"/>
      <c r="Q94" s="36"/>
      <c r="R94" s="37">
        <f t="shared" si="3"/>
        <v>0</v>
      </c>
      <c r="S94" s="20"/>
      <c r="T94" s="41"/>
      <c r="U94" s="42"/>
      <c r="V94" s="42"/>
      <c r="W94" s="41"/>
      <c r="X94" s="42"/>
      <c r="Y94" s="43"/>
      <c r="Z94" s="122"/>
      <c r="AA94" s="122"/>
      <c r="AB94" s="122"/>
      <c r="AC94" s="122"/>
    </row>
    <row r="95" spans="1:29">
      <c r="A95" s="72"/>
      <c r="B95" s="63" t="s">
        <v>65</v>
      </c>
      <c r="C95" s="63">
        <v>22</v>
      </c>
      <c r="D95" s="14">
        <v>699.86429999999996</v>
      </c>
      <c r="E95" s="15">
        <v>48.797199999999997</v>
      </c>
      <c r="F95" s="15">
        <v>51.652200000000001</v>
      </c>
      <c r="G95" s="15">
        <v>52.461799999999997</v>
      </c>
      <c r="H95" s="15">
        <v>8618.5429999999997</v>
      </c>
      <c r="I95" s="15">
        <v>13.135</v>
      </c>
      <c r="J95" s="16">
        <f t="shared" si="2"/>
        <v>2.3940397222222223</v>
      </c>
      <c r="L95" s="14"/>
      <c r="M95" s="15"/>
      <c r="N95" s="15"/>
      <c r="O95" s="15"/>
      <c r="P95" s="15"/>
      <c r="Q95" s="15"/>
      <c r="R95" s="16">
        <f t="shared" si="3"/>
        <v>0</v>
      </c>
      <c r="S95" s="20"/>
      <c r="T95" s="21" t="e">
        <f ca="1">bdrate($D95:$D98,E95:E98,$L95:$L98,M95:M98)</f>
        <v>#NAME?</v>
      </c>
      <c r="U95" s="22" t="e">
        <f ca="1">bdrate($D95:$D98,F95:F98,$L95:$L98,N95:N98)</f>
        <v>#NAME?</v>
      </c>
      <c r="V95" s="22" t="e">
        <f ca="1">bdrate($D95:$D98,G95:G98,$L95:$L98,O95:O98)</f>
        <v>#NAME?</v>
      </c>
      <c r="W95" s="44" t="e">
        <f ca="1">bdrateOld($D95:$D98,E95:E98,$L95:$L98,M95:M98)</f>
        <v>#NAME?</v>
      </c>
      <c r="X95" s="45" t="e">
        <f ca="1">bdrateOld($D95:$D98,F95:F98,$L95:$L98,N95:N98)</f>
        <v>#NAME?</v>
      </c>
      <c r="Y95" s="46" t="e">
        <f ca="1">bdrateOld($D95:$D98,G95:G98,$L95:$L98,O95:O98)</f>
        <v>#NAME?</v>
      </c>
      <c r="Z95" s="122"/>
      <c r="AA95" s="122"/>
      <c r="AB95" s="122"/>
      <c r="AC95" s="122"/>
    </row>
    <row r="96" spans="1:29">
      <c r="A96" s="72"/>
      <c r="B96" s="72"/>
      <c r="C96" s="72">
        <v>27</v>
      </c>
      <c r="D96" s="25">
        <v>414.77859999999998</v>
      </c>
      <c r="E96" s="26">
        <v>44.818399999999997</v>
      </c>
      <c r="F96" s="26">
        <v>47.976199999999999</v>
      </c>
      <c r="G96" s="26">
        <v>49.136499999999998</v>
      </c>
      <c r="H96" s="26">
        <v>8104.8990000000003</v>
      </c>
      <c r="I96" s="26">
        <v>12.603999999999999</v>
      </c>
      <c r="J96" s="27">
        <f t="shared" si="2"/>
        <v>2.2513608333333335</v>
      </c>
      <c r="L96" s="25"/>
      <c r="M96" s="26"/>
      <c r="N96" s="26"/>
      <c r="O96" s="26"/>
      <c r="P96" s="26"/>
      <c r="Q96" s="26"/>
      <c r="R96" s="27">
        <f t="shared" si="3"/>
        <v>0</v>
      </c>
      <c r="S96" s="20"/>
      <c r="T96" s="31"/>
      <c r="U96" s="32"/>
      <c r="V96" s="32"/>
      <c r="W96" s="31"/>
      <c r="X96" s="32"/>
      <c r="Y96" s="33"/>
      <c r="Z96" s="122"/>
      <c r="AA96" s="122"/>
      <c r="AB96" s="122"/>
      <c r="AC96" s="122"/>
    </row>
    <row r="97" spans="1:29">
      <c r="A97" s="72"/>
      <c r="B97" s="72"/>
      <c r="C97" s="72">
        <v>32</v>
      </c>
      <c r="D97" s="25">
        <v>244.18180000000001</v>
      </c>
      <c r="E97" s="26">
        <v>40.913400000000003</v>
      </c>
      <c r="F97" s="26">
        <v>45.306100000000001</v>
      </c>
      <c r="G97" s="26">
        <v>46.348799999999997</v>
      </c>
      <c r="H97" s="26">
        <v>7643.24</v>
      </c>
      <c r="I97" s="26">
        <v>12.106</v>
      </c>
      <c r="J97" s="27">
        <f t="shared" si="2"/>
        <v>2.1231222222222224</v>
      </c>
      <c r="L97" s="25"/>
      <c r="M97" s="26"/>
      <c r="N97" s="26"/>
      <c r="O97" s="26"/>
      <c r="P97" s="26"/>
      <c r="Q97" s="26"/>
      <c r="R97" s="27">
        <f t="shared" si="3"/>
        <v>0</v>
      </c>
      <c r="S97" s="20"/>
      <c r="T97" s="31"/>
      <c r="U97" s="32"/>
      <c r="V97" s="32"/>
      <c r="W97" s="31"/>
      <c r="X97" s="32"/>
      <c r="Y97" s="33"/>
      <c r="Z97" s="122"/>
      <c r="AA97" s="122"/>
      <c r="AB97" s="122"/>
      <c r="AC97" s="122"/>
    </row>
    <row r="98" spans="1:29" ht="12.75" thickBot="1">
      <c r="A98" s="79"/>
      <c r="B98" s="79"/>
      <c r="C98" s="79">
        <v>37</v>
      </c>
      <c r="D98" s="35">
        <v>150.42660000000001</v>
      </c>
      <c r="E98" s="36">
        <v>36.9114</v>
      </c>
      <c r="F98" s="36">
        <v>43.366</v>
      </c>
      <c r="G98" s="36">
        <v>44.994</v>
      </c>
      <c r="H98" s="36">
        <v>7293.0309999999999</v>
      </c>
      <c r="I98" s="36">
        <v>11.715</v>
      </c>
      <c r="J98" s="37">
        <f t="shared" si="2"/>
        <v>2.0258419444444442</v>
      </c>
      <c r="L98" s="35"/>
      <c r="M98" s="36"/>
      <c r="N98" s="36"/>
      <c r="O98" s="36"/>
      <c r="P98" s="36"/>
      <c r="Q98" s="36"/>
      <c r="R98" s="37">
        <f t="shared" si="3"/>
        <v>0</v>
      </c>
      <c r="S98" s="20"/>
      <c r="T98" s="31"/>
      <c r="U98" s="32"/>
      <c r="V98" s="32"/>
      <c r="W98" s="31"/>
      <c r="X98" s="32"/>
      <c r="Y98" s="33"/>
      <c r="Z98" s="122"/>
      <c r="AA98" s="122"/>
      <c r="AB98" s="122"/>
      <c r="AC98" s="122"/>
    </row>
    <row r="99" spans="1:29">
      <c r="B99" s="1" t="s">
        <v>2</v>
      </c>
      <c r="T99" s="21"/>
      <c r="U99" s="22"/>
      <c r="V99" s="22"/>
      <c r="W99" s="21"/>
      <c r="X99" s="22"/>
      <c r="Y99" s="23"/>
    </row>
    <row r="100" spans="1:29">
      <c r="B100" s="1" t="s">
        <v>7</v>
      </c>
      <c r="T100" s="44" t="e">
        <f t="shared" ref="T100:Y100" ca="1" si="4">AVERAGE(T19,T23,T27,T31,T35)</f>
        <v>#NAME?</v>
      </c>
      <c r="U100" s="45" t="e">
        <f t="shared" ca="1" si="4"/>
        <v>#NAME?</v>
      </c>
      <c r="V100" s="45" t="e">
        <f t="shared" ca="1" si="4"/>
        <v>#NAME?</v>
      </c>
      <c r="W100" s="44" t="e">
        <f t="shared" ca="1" si="4"/>
        <v>#NAME?</v>
      </c>
      <c r="X100" s="45" t="e">
        <f t="shared" ca="1" si="4"/>
        <v>#NAME?</v>
      </c>
      <c r="Y100" s="46" t="e">
        <f t="shared" ca="1" si="4"/>
        <v>#NAME?</v>
      </c>
    </row>
    <row r="101" spans="1:29">
      <c r="B101" s="1" t="s">
        <v>14</v>
      </c>
      <c r="T101" s="44" t="e">
        <f t="shared" ref="T101:Y101" ca="1" si="5">AVERAGE(T39,T43,T47,T51)</f>
        <v>#NAME?</v>
      </c>
      <c r="U101" s="45" t="e">
        <f t="shared" ca="1" si="5"/>
        <v>#NAME?</v>
      </c>
      <c r="V101" s="45" t="e">
        <f t="shared" ca="1" si="5"/>
        <v>#NAME?</v>
      </c>
      <c r="W101" s="44" t="e">
        <f t="shared" ca="1" si="5"/>
        <v>#NAME?</v>
      </c>
      <c r="X101" s="45" t="e">
        <f t="shared" ca="1" si="5"/>
        <v>#NAME?</v>
      </c>
      <c r="Y101" s="46" t="e">
        <f t="shared" ca="1" si="5"/>
        <v>#NAME?</v>
      </c>
    </row>
    <row r="102" spans="1:29">
      <c r="B102" s="1" t="s">
        <v>20</v>
      </c>
      <c r="T102" s="44" t="e">
        <f t="shared" ref="T102:Y102" ca="1" si="6">AVERAGE(T55,T59,T63,T67)</f>
        <v>#NAME?</v>
      </c>
      <c r="U102" s="45" t="e">
        <f t="shared" ca="1" si="6"/>
        <v>#NAME?</v>
      </c>
      <c r="V102" s="45" t="e">
        <f t="shared" ca="1" si="6"/>
        <v>#NAME?</v>
      </c>
      <c r="W102" s="44" t="e">
        <f t="shared" ca="1" si="6"/>
        <v>#NAME?</v>
      </c>
      <c r="X102" s="45" t="e">
        <f t="shared" ca="1" si="6"/>
        <v>#NAME?</v>
      </c>
      <c r="Y102" s="46" t="e">
        <f t="shared" ca="1" si="6"/>
        <v>#NAME?</v>
      </c>
    </row>
    <row r="103" spans="1:29">
      <c r="B103" s="1" t="s">
        <v>27</v>
      </c>
      <c r="T103" s="44" t="e">
        <f t="shared" ref="T103:Y103" ca="1" si="7">AVERAGE(T71,T75,T79)</f>
        <v>#NAME?</v>
      </c>
      <c r="U103" s="45" t="e">
        <f t="shared" ca="1" si="7"/>
        <v>#NAME?</v>
      </c>
      <c r="V103" s="45" t="e">
        <f t="shared" ca="1" si="7"/>
        <v>#NAME?</v>
      </c>
      <c r="W103" s="44" t="e">
        <f t="shared" ca="1" si="7"/>
        <v>#NAME?</v>
      </c>
      <c r="X103" s="45" t="e">
        <f t="shared" ca="1" si="7"/>
        <v>#NAME?</v>
      </c>
      <c r="Y103" s="46" t="e">
        <f t="shared" ca="1" si="7"/>
        <v>#NAME?</v>
      </c>
    </row>
    <row r="104" spans="1:29" ht="12.75" thickBot="1">
      <c r="B104" s="1" t="s">
        <v>66</v>
      </c>
      <c r="T104" s="48" t="e">
        <f t="shared" ref="T104:Y104" ca="1" si="8">AVERAGE(T83,T87,T91,T95)</f>
        <v>#NAME?</v>
      </c>
      <c r="U104" s="49" t="e">
        <f t="shared" ca="1" si="8"/>
        <v>#NAME?</v>
      </c>
      <c r="V104" s="49" t="e">
        <f t="shared" ca="1" si="8"/>
        <v>#NAME?</v>
      </c>
      <c r="W104" s="48" t="e">
        <f t="shared" ca="1" si="8"/>
        <v>#NAME?</v>
      </c>
      <c r="X104" s="49" t="e">
        <f t="shared" ca="1" si="8"/>
        <v>#NAME?</v>
      </c>
      <c r="Y104" s="50" t="e">
        <f t="shared" ca="1" si="8"/>
        <v>#NAME?</v>
      </c>
    </row>
    <row r="105" spans="1:29" ht="12.75" thickBot="1">
      <c r="A105" s="3"/>
      <c r="B105" s="4" t="s">
        <v>28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8" t="e">
        <f t="shared" ref="T105:Y105" ca="1" si="9">AVERAGE(T3:T98)</f>
        <v>#NAME?</v>
      </c>
      <c r="U105" s="49" t="e">
        <f t="shared" ca="1" si="9"/>
        <v>#NAME?</v>
      </c>
      <c r="V105" s="50" t="e">
        <f t="shared" ca="1" si="9"/>
        <v>#NAME?</v>
      </c>
      <c r="W105" s="49" t="e">
        <f t="shared" ca="1" si="9"/>
        <v>#NAME?</v>
      </c>
      <c r="X105" s="49" t="e">
        <f t="shared" ca="1" si="9"/>
        <v>#NAME?</v>
      </c>
      <c r="Y105" s="50" t="e">
        <f t="shared" ca="1" si="9"/>
        <v>#NAME?</v>
      </c>
    </row>
    <row r="106" spans="1:29">
      <c r="B106" s="1" t="s">
        <v>29</v>
      </c>
      <c r="I106" s="54">
        <f>GEOMEAN(I3:I98)</f>
        <v>11.117321816211035</v>
      </c>
      <c r="J106" s="54">
        <f>GEOMEAN(J3:J98)</f>
        <v>1.7667085810167411</v>
      </c>
      <c r="Q106" s="54" t="e">
        <f>GEOMEAN(Q3:Q98)</f>
        <v>#NUM!</v>
      </c>
      <c r="R106" s="54" t="e">
        <f>GEOMEAN(R3:R98)</f>
        <v>#NUM!</v>
      </c>
    </row>
    <row r="107" spans="1:29">
      <c r="B107" s="1" t="s">
        <v>30</v>
      </c>
      <c r="Q107" s="55" t="e">
        <f>Q106/I106</f>
        <v>#NUM!</v>
      </c>
      <c r="R107" s="55" t="e">
        <f>R106/J106</f>
        <v>#NUM!</v>
      </c>
    </row>
    <row r="108" spans="1:29">
      <c r="B108" s="1" t="s">
        <v>31</v>
      </c>
      <c r="I108" s="54">
        <f>SUM(I3:I98)/3600</f>
        <v>0.37843500000000008</v>
      </c>
      <c r="J108" s="54">
        <f>SUM(J3:J98)</f>
        <v>217.75878916666667</v>
      </c>
      <c r="Q108" s="54">
        <f>SUM(Q3:Q98)/3600</f>
        <v>0</v>
      </c>
      <c r="R108" s="54">
        <f>SUM(R3:R98)</f>
        <v>0</v>
      </c>
    </row>
    <row r="111" spans="1:29" ht="12.75" thickBot="1">
      <c r="B111" s="1" t="s">
        <v>71</v>
      </c>
      <c r="T111" s="48"/>
      <c r="U111" s="49"/>
      <c r="V111" s="49"/>
      <c r="W111" s="48"/>
      <c r="X111" s="49"/>
      <c r="Y111" s="50"/>
    </row>
    <row r="112" spans="1:29" ht="12.75" thickBot="1">
      <c r="A112" s="3"/>
      <c r="B112" s="4" t="s">
        <v>72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 t="e">
        <f t="shared" ref="T112:Y112" ca="1" si="10">AVERAGE(T3,T7,T19,T23,T27,T31,T35,T39,T43,T47,T51,T55,T59,T63,T67,T71,T75,T79)</f>
        <v>#NAME?</v>
      </c>
      <c r="U112" s="49" t="e">
        <f t="shared" ca="1" si="10"/>
        <v>#NAME?</v>
      </c>
      <c r="V112" s="50" t="e">
        <f t="shared" ca="1" si="10"/>
        <v>#NAME?</v>
      </c>
      <c r="W112" s="49" t="e">
        <f t="shared" ca="1" si="10"/>
        <v>#NAME?</v>
      </c>
      <c r="X112" s="49" t="e">
        <f t="shared" ca="1" si="10"/>
        <v>#NAME?</v>
      </c>
      <c r="Y112" s="50" t="e">
        <f t="shared" ca="1" si="10"/>
        <v>#NAME?</v>
      </c>
    </row>
    <row r="113" spans="2:18">
      <c r="B113" s="1" t="s">
        <v>29</v>
      </c>
      <c r="I113" s="54">
        <f>GEOMEAN(I19:I82)</f>
        <v>11.255763016998491</v>
      </c>
      <c r="J113" s="54">
        <f>GEOMEAN(J19:J82)</f>
        <v>1.7480744896886142</v>
      </c>
      <c r="Q113" s="54" t="e">
        <f>GEOMEAN(Q19:Q82)</f>
        <v>#NUM!</v>
      </c>
      <c r="R113" s="54" t="e">
        <f>GEOMEAN(R19:R82)</f>
        <v>#NUM!</v>
      </c>
    </row>
    <row r="114" spans="2:18">
      <c r="B114" s="1" t="s">
        <v>30</v>
      </c>
      <c r="Q114" s="55" t="e">
        <f>Q113/I113</f>
        <v>#NUM!</v>
      </c>
      <c r="R114" s="55" t="e">
        <f>R113/J113</f>
        <v>#NUM!</v>
      </c>
    </row>
  </sheetData>
  <mergeCells count="4">
    <mergeCell ref="D1:J1"/>
    <mergeCell ref="L1:R1"/>
    <mergeCell ref="T1:V1"/>
    <mergeCell ref="W1:Y1"/>
  </mergeCells>
  <phoneticPr fontId="1" type="noConversion"/>
  <conditionalFormatting sqref="W78:X78">
    <cfRule type="cellIs" dxfId="215" priority="55" operator="greaterThan">
      <formula>0.03</formula>
    </cfRule>
    <cfRule type="cellIs" dxfId="214" priority="56" stopIfTrue="1" operator="lessThan">
      <formula>-0.03</formula>
    </cfRule>
  </conditionalFormatting>
  <conditionalFormatting sqref="T3:V82">
    <cfRule type="cellIs" dxfId="213" priority="215" operator="greaterThan">
      <formula>0.03</formula>
    </cfRule>
    <cfRule type="cellIs" dxfId="212" priority="216" stopIfTrue="1" operator="lessThan">
      <formula>-0.03</formula>
    </cfRule>
  </conditionalFormatting>
  <conditionalFormatting sqref="W3">
    <cfRule type="cellIs" dxfId="211" priority="213" operator="greaterThan">
      <formula>0.03</formula>
    </cfRule>
    <cfRule type="cellIs" dxfId="210" priority="214" stopIfTrue="1" operator="lessThan">
      <formula>-0.03</formula>
    </cfRule>
  </conditionalFormatting>
  <conditionalFormatting sqref="X3">
    <cfRule type="cellIs" dxfId="209" priority="211" operator="greaterThan">
      <formula>0.03</formula>
    </cfRule>
    <cfRule type="cellIs" dxfId="208" priority="212" stopIfTrue="1" operator="lessThan">
      <formula>-0.03</formula>
    </cfRule>
  </conditionalFormatting>
  <conditionalFormatting sqref="Y3">
    <cfRule type="cellIs" dxfId="207" priority="209" operator="greaterThan">
      <formula>0.03</formula>
    </cfRule>
    <cfRule type="cellIs" dxfId="206" priority="210" stopIfTrue="1" operator="lessThan">
      <formula>-0.03</formula>
    </cfRule>
  </conditionalFormatting>
  <conditionalFormatting sqref="W7">
    <cfRule type="cellIs" dxfId="205" priority="207" operator="greaterThan">
      <formula>0.03</formula>
    </cfRule>
    <cfRule type="cellIs" dxfId="204" priority="208" stopIfTrue="1" operator="lessThan">
      <formula>-0.03</formula>
    </cfRule>
  </conditionalFormatting>
  <conditionalFormatting sqref="X7">
    <cfRule type="cellIs" dxfId="203" priority="205" operator="greaterThan">
      <formula>0.03</formula>
    </cfRule>
    <cfRule type="cellIs" dxfId="202" priority="206" stopIfTrue="1" operator="lessThan">
      <formula>-0.03</formula>
    </cfRule>
  </conditionalFormatting>
  <conditionalFormatting sqref="Y7">
    <cfRule type="cellIs" dxfId="201" priority="203" operator="greaterThan">
      <formula>0.03</formula>
    </cfRule>
    <cfRule type="cellIs" dxfId="200" priority="204" stopIfTrue="1" operator="lessThan">
      <formula>-0.03</formula>
    </cfRule>
  </conditionalFormatting>
  <conditionalFormatting sqref="W11">
    <cfRule type="cellIs" dxfId="199" priority="201" operator="greaterThan">
      <formula>0.03</formula>
    </cfRule>
    <cfRule type="cellIs" dxfId="198" priority="202" stopIfTrue="1" operator="lessThan">
      <formula>-0.03</formula>
    </cfRule>
  </conditionalFormatting>
  <conditionalFormatting sqref="X11">
    <cfRule type="cellIs" dxfId="197" priority="199" operator="greaterThan">
      <formula>0.03</formula>
    </cfRule>
    <cfRule type="cellIs" dxfId="196" priority="200" stopIfTrue="1" operator="lessThan">
      <formula>-0.03</formula>
    </cfRule>
  </conditionalFormatting>
  <conditionalFormatting sqref="Y11">
    <cfRule type="cellIs" dxfId="195" priority="197" operator="greaterThan">
      <formula>0.03</formula>
    </cfRule>
    <cfRule type="cellIs" dxfId="194" priority="198" stopIfTrue="1" operator="lessThan">
      <formula>-0.03</formula>
    </cfRule>
  </conditionalFormatting>
  <conditionalFormatting sqref="W15">
    <cfRule type="cellIs" dxfId="193" priority="195" operator="greaterThan">
      <formula>0.03</formula>
    </cfRule>
    <cfRule type="cellIs" dxfId="192" priority="196" stopIfTrue="1" operator="lessThan">
      <formula>-0.03</formula>
    </cfRule>
  </conditionalFormatting>
  <conditionalFormatting sqref="X15">
    <cfRule type="cellIs" dxfId="191" priority="193" operator="greaterThan">
      <formula>0.03</formula>
    </cfRule>
    <cfRule type="cellIs" dxfId="190" priority="194" stopIfTrue="1" operator="lessThan">
      <formula>-0.03</formula>
    </cfRule>
  </conditionalFormatting>
  <conditionalFormatting sqref="Y15">
    <cfRule type="cellIs" dxfId="189" priority="191" operator="greaterThan">
      <formula>0.03</formula>
    </cfRule>
    <cfRule type="cellIs" dxfId="188" priority="192" stopIfTrue="1" operator="lessThan">
      <formula>-0.03</formula>
    </cfRule>
  </conditionalFormatting>
  <conditionalFormatting sqref="W19">
    <cfRule type="cellIs" dxfId="187" priority="189" operator="greaterThan">
      <formula>0.03</formula>
    </cfRule>
    <cfRule type="cellIs" dxfId="186" priority="190" stopIfTrue="1" operator="lessThan">
      <formula>-0.03</formula>
    </cfRule>
  </conditionalFormatting>
  <conditionalFormatting sqref="X19">
    <cfRule type="cellIs" dxfId="185" priority="187" operator="greaterThan">
      <formula>0.03</formula>
    </cfRule>
    <cfRule type="cellIs" dxfId="184" priority="188" stopIfTrue="1" operator="lessThan">
      <formula>-0.03</formula>
    </cfRule>
  </conditionalFormatting>
  <conditionalFormatting sqref="Y19">
    <cfRule type="cellIs" dxfId="183" priority="185" operator="greaterThan">
      <formula>0.03</formula>
    </cfRule>
    <cfRule type="cellIs" dxfId="182" priority="186" stopIfTrue="1" operator="lessThan">
      <formula>-0.03</formula>
    </cfRule>
  </conditionalFormatting>
  <conditionalFormatting sqref="W23">
    <cfRule type="cellIs" dxfId="181" priority="183" operator="greaterThan">
      <formula>0.03</formula>
    </cfRule>
    <cfRule type="cellIs" dxfId="180" priority="184" stopIfTrue="1" operator="lessThan">
      <formula>-0.03</formula>
    </cfRule>
  </conditionalFormatting>
  <conditionalFormatting sqref="X23">
    <cfRule type="cellIs" dxfId="179" priority="181" operator="greaterThan">
      <formula>0.03</formula>
    </cfRule>
    <cfRule type="cellIs" dxfId="178" priority="182" stopIfTrue="1" operator="lessThan">
      <formula>-0.03</formula>
    </cfRule>
  </conditionalFormatting>
  <conditionalFormatting sqref="Y23">
    <cfRule type="cellIs" dxfId="177" priority="179" operator="greaterThan">
      <formula>0.03</formula>
    </cfRule>
    <cfRule type="cellIs" dxfId="176" priority="180" stopIfTrue="1" operator="lessThan">
      <formula>-0.03</formula>
    </cfRule>
  </conditionalFormatting>
  <conditionalFormatting sqref="W27">
    <cfRule type="cellIs" dxfId="175" priority="177" operator="greaterThan">
      <formula>0.03</formula>
    </cfRule>
    <cfRule type="cellIs" dxfId="174" priority="178" stopIfTrue="1" operator="lessThan">
      <formula>-0.03</formula>
    </cfRule>
  </conditionalFormatting>
  <conditionalFormatting sqref="X27">
    <cfRule type="cellIs" dxfId="173" priority="175" operator="greaterThan">
      <formula>0.03</formula>
    </cfRule>
    <cfRule type="cellIs" dxfId="172" priority="176" stopIfTrue="1" operator="lessThan">
      <formula>-0.03</formula>
    </cfRule>
  </conditionalFormatting>
  <conditionalFormatting sqref="Y27">
    <cfRule type="cellIs" dxfId="171" priority="173" operator="greaterThan">
      <formula>0.03</formula>
    </cfRule>
    <cfRule type="cellIs" dxfId="170" priority="174" stopIfTrue="1" operator="lessThan">
      <formula>-0.03</formula>
    </cfRule>
  </conditionalFormatting>
  <conditionalFormatting sqref="W31">
    <cfRule type="cellIs" dxfId="169" priority="171" operator="greaterThan">
      <formula>0.03</formula>
    </cfRule>
    <cfRule type="cellIs" dxfId="168" priority="172" stopIfTrue="1" operator="lessThan">
      <formula>-0.03</formula>
    </cfRule>
  </conditionalFormatting>
  <conditionalFormatting sqref="X31">
    <cfRule type="cellIs" dxfId="167" priority="169" operator="greaterThan">
      <formula>0.03</formula>
    </cfRule>
    <cfRule type="cellIs" dxfId="166" priority="170" stopIfTrue="1" operator="lessThan">
      <formula>-0.03</formula>
    </cfRule>
  </conditionalFormatting>
  <conditionalFormatting sqref="Y31">
    <cfRule type="cellIs" dxfId="165" priority="167" operator="greaterThan">
      <formula>0.03</formula>
    </cfRule>
    <cfRule type="cellIs" dxfId="164" priority="168" stopIfTrue="1" operator="lessThan">
      <formula>-0.03</formula>
    </cfRule>
  </conditionalFormatting>
  <conditionalFormatting sqref="W35">
    <cfRule type="cellIs" dxfId="163" priority="165" operator="greaterThan">
      <formula>0.03</formula>
    </cfRule>
    <cfRule type="cellIs" dxfId="162" priority="166" stopIfTrue="1" operator="lessThan">
      <formula>-0.03</formula>
    </cfRule>
  </conditionalFormatting>
  <conditionalFormatting sqref="X35">
    <cfRule type="cellIs" dxfId="161" priority="163" operator="greaterThan">
      <formula>0.03</formula>
    </cfRule>
    <cfRule type="cellIs" dxfId="160" priority="164" stopIfTrue="1" operator="lessThan">
      <formula>-0.03</formula>
    </cfRule>
  </conditionalFormatting>
  <conditionalFormatting sqref="Y35">
    <cfRule type="cellIs" dxfId="159" priority="161" operator="greaterThan">
      <formula>0.03</formula>
    </cfRule>
    <cfRule type="cellIs" dxfId="158" priority="162" stopIfTrue="1" operator="lessThan">
      <formula>-0.03</formula>
    </cfRule>
  </conditionalFormatting>
  <conditionalFormatting sqref="W39">
    <cfRule type="cellIs" dxfId="157" priority="159" operator="greaterThan">
      <formula>0.03</formula>
    </cfRule>
    <cfRule type="cellIs" dxfId="156" priority="160" stopIfTrue="1" operator="lessThan">
      <formula>-0.03</formula>
    </cfRule>
  </conditionalFormatting>
  <conditionalFormatting sqref="X39">
    <cfRule type="cellIs" dxfId="155" priority="157" operator="greaterThan">
      <formula>0.03</formula>
    </cfRule>
    <cfRule type="cellIs" dxfId="154" priority="158" stopIfTrue="1" operator="lessThan">
      <formula>-0.03</formula>
    </cfRule>
  </conditionalFormatting>
  <conditionalFormatting sqref="Y39">
    <cfRule type="cellIs" dxfId="153" priority="155" operator="greaterThan">
      <formula>0.03</formula>
    </cfRule>
    <cfRule type="cellIs" dxfId="152" priority="156" stopIfTrue="1" operator="lessThan">
      <formula>-0.03</formula>
    </cfRule>
  </conditionalFormatting>
  <conditionalFormatting sqref="W43">
    <cfRule type="cellIs" dxfId="151" priority="153" operator="greaterThan">
      <formula>0.03</formula>
    </cfRule>
    <cfRule type="cellIs" dxfId="150" priority="154" stopIfTrue="1" operator="lessThan">
      <formula>-0.03</formula>
    </cfRule>
  </conditionalFormatting>
  <conditionalFormatting sqref="X43">
    <cfRule type="cellIs" dxfId="149" priority="151" operator="greaterThan">
      <formula>0.03</formula>
    </cfRule>
    <cfRule type="cellIs" dxfId="148" priority="152" stopIfTrue="1" operator="lessThan">
      <formula>-0.03</formula>
    </cfRule>
  </conditionalFormatting>
  <conditionalFormatting sqref="Y43">
    <cfRule type="cellIs" dxfId="147" priority="149" operator="greaterThan">
      <formula>0.03</formula>
    </cfRule>
    <cfRule type="cellIs" dxfId="146" priority="150" stopIfTrue="1" operator="lessThan">
      <formula>-0.03</formula>
    </cfRule>
  </conditionalFormatting>
  <conditionalFormatting sqref="W47">
    <cfRule type="cellIs" dxfId="145" priority="147" operator="greaterThan">
      <formula>0.03</formula>
    </cfRule>
    <cfRule type="cellIs" dxfId="144" priority="148" stopIfTrue="1" operator="lessThan">
      <formula>-0.03</formula>
    </cfRule>
  </conditionalFormatting>
  <conditionalFormatting sqref="X47">
    <cfRule type="cellIs" dxfId="143" priority="145" operator="greaterThan">
      <formula>0.03</formula>
    </cfRule>
    <cfRule type="cellIs" dxfId="142" priority="146" stopIfTrue="1" operator="lessThan">
      <formula>-0.03</formula>
    </cfRule>
  </conditionalFormatting>
  <conditionalFormatting sqref="Y47">
    <cfRule type="cellIs" dxfId="141" priority="143" operator="greaterThan">
      <formula>0.03</formula>
    </cfRule>
    <cfRule type="cellIs" dxfId="140" priority="144" stopIfTrue="1" operator="lessThan">
      <formula>-0.03</formula>
    </cfRule>
  </conditionalFormatting>
  <conditionalFormatting sqref="W51">
    <cfRule type="cellIs" dxfId="139" priority="141" operator="greaterThan">
      <formula>0.03</formula>
    </cfRule>
    <cfRule type="cellIs" dxfId="138" priority="142" stopIfTrue="1" operator="lessThan">
      <formula>-0.03</formula>
    </cfRule>
  </conditionalFormatting>
  <conditionalFormatting sqref="X51">
    <cfRule type="cellIs" dxfId="137" priority="139" operator="greaterThan">
      <formula>0.03</formula>
    </cfRule>
    <cfRule type="cellIs" dxfId="136" priority="140" stopIfTrue="1" operator="lessThan">
      <formula>-0.03</formula>
    </cfRule>
  </conditionalFormatting>
  <conditionalFormatting sqref="Y51">
    <cfRule type="cellIs" dxfId="135" priority="137" operator="greaterThan">
      <formula>0.03</formula>
    </cfRule>
    <cfRule type="cellIs" dxfId="134" priority="138" stopIfTrue="1" operator="lessThan">
      <formula>-0.03</formula>
    </cfRule>
  </conditionalFormatting>
  <conditionalFormatting sqref="W55">
    <cfRule type="cellIs" dxfId="133" priority="135" operator="greaterThan">
      <formula>0.03</formula>
    </cfRule>
    <cfRule type="cellIs" dxfId="132" priority="136" stopIfTrue="1" operator="lessThan">
      <formula>-0.03</formula>
    </cfRule>
  </conditionalFormatting>
  <conditionalFormatting sqref="X55">
    <cfRule type="cellIs" dxfId="131" priority="133" operator="greaterThan">
      <formula>0.03</formula>
    </cfRule>
    <cfRule type="cellIs" dxfId="130" priority="134" stopIfTrue="1" operator="lessThan">
      <formula>-0.03</formula>
    </cfRule>
  </conditionalFormatting>
  <conditionalFormatting sqref="Y55">
    <cfRule type="cellIs" dxfId="129" priority="131" operator="greaterThan">
      <formula>0.03</formula>
    </cfRule>
    <cfRule type="cellIs" dxfId="128" priority="132" stopIfTrue="1" operator="lessThan">
      <formula>-0.03</formula>
    </cfRule>
  </conditionalFormatting>
  <conditionalFormatting sqref="W59">
    <cfRule type="cellIs" dxfId="127" priority="129" operator="greaterThan">
      <formula>0.03</formula>
    </cfRule>
    <cfRule type="cellIs" dxfId="126" priority="130" stopIfTrue="1" operator="lessThan">
      <formula>-0.03</formula>
    </cfRule>
  </conditionalFormatting>
  <conditionalFormatting sqref="X59">
    <cfRule type="cellIs" dxfId="125" priority="127" operator="greaterThan">
      <formula>0.03</formula>
    </cfRule>
    <cfRule type="cellIs" dxfId="124" priority="128" stopIfTrue="1" operator="lessThan">
      <formula>-0.03</formula>
    </cfRule>
  </conditionalFormatting>
  <conditionalFormatting sqref="Y59">
    <cfRule type="cellIs" dxfId="123" priority="125" operator="greaterThan">
      <formula>0.03</formula>
    </cfRule>
    <cfRule type="cellIs" dxfId="122" priority="126" stopIfTrue="1" operator="lessThan">
      <formula>-0.03</formula>
    </cfRule>
  </conditionalFormatting>
  <conditionalFormatting sqref="W63">
    <cfRule type="cellIs" dxfId="121" priority="123" operator="greaterThan">
      <formula>0.03</formula>
    </cfRule>
    <cfRule type="cellIs" dxfId="120" priority="124" stopIfTrue="1" operator="lessThan">
      <formula>-0.03</formula>
    </cfRule>
  </conditionalFormatting>
  <conditionalFormatting sqref="X63">
    <cfRule type="cellIs" dxfId="119" priority="121" operator="greaterThan">
      <formula>0.03</formula>
    </cfRule>
    <cfRule type="cellIs" dxfId="118" priority="122" stopIfTrue="1" operator="lessThan">
      <formula>-0.03</formula>
    </cfRule>
  </conditionalFormatting>
  <conditionalFormatting sqref="Y63">
    <cfRule type="cellIs" dxfId="117" priority="119" operator="greaterThan">
      <formula>0.03</formula>
    </cfRule>
    <cfRule type="cellIs" dxfId="116" priority="120" stopIfTrue="1" operator="lessThan">
      <formula>-0.03</formula>
    </cfRule>
  </conditionalFormatting>
  <conditionalFormatting sqref="W67">
    <cfRule type="cellIs" dxfId="115" priority="117" operator="greaterThan">
      <formula>0.03</formula>
    </cfRule>
    <cfRule type="cellIs" dxfId="114" priority="118" stopIfTrue="1" operator="lessThan">
      <formula>-0.03</formula>
    </cfRule>
  </conditionalFormatting>
  <conditionalFormatting sqref="X67">
    <cfRule type="cellIs" dxfId="113" priority="115" operator="greaterThan">
      <formula>0.03</formula>
    </cfRule>
    <cfRule type="cellIs" dxfId="112" priority="116" stopIfTrue="1" operator="lessThan">
      <formula>-0.03</formula>
    </cfRule>
  </conditionalFormatting>
  <conditionalFormatting sqref="Y67">
    <cfRule type="cellIs" dxfId="111" priority="113" operator="greaterThan">
      <formula>0.03</formula>
    </cfRule>
    <cfRule type="cellIs" dxfId="110" priority="114" stopIfTrue="1" operator="lessThan">
      <formula>-0.03</formula>
    </cfRule>
  </conditionalFormatting>
  <conditionalFormatting sqref="W71">
    <cfRule type="cellIs" dxfId="109" priority="111" operator="greaterThan">
      <formula>0.03</formula>
    </cfRule>
    <cfRule type="cellIs" dxfId="108" priority="112" stopIfTrue="1" operator="lessThan">
      <formula>-0.03</formula>
    </cfRule>
  </conditionalFormatting>
  <conditionalFormatting sqref="X71">
    <cfRule type="cellIs" dxfId="107" priority="109" operator="greaterThan">
      <formula>0.03</formula>
    </cfRule>
    <cfRule type="cellIs" dxfId="106" priority="110" stopIfTrue="1" operator="lessThan">
      <formula>-0.03</formula>
    </cfRule>
  </conditionalFormatting>
  <conditionalFormatting sqref="Y71">
    <cfRule type="cellIs" dxfId="105" priority="107" operator="greaterThan">
      <formula>0.03</formula>
    </cfRule>
    <cfRule type="cellIs" dxfId="104" priority="108" stopIfTrue="1" operator="lessThan">
      <formula>-0.03</formula>
    </cfRule>
  </conditionalFormatting>
  <conditionalFormatting sqref="W75">
    <cfRule type="cellIs" dxfId="103" priority="105" operator="greaterThan">
      <formula>0.03</formula>
    </cfRule>
    <cfRule type="cellIs" dxfId="102" priority="106" stopIfTrue="1" operator="lessThan">
      <formula>-0.03</formula>
    </cfRule>
  </conditionalFormatting>
  <conditionalFormatting sqref="X75">
    <cfRule type="cellIs" dxfId="101" priority="103" operator="greaterThan">
      <formula>0.03</formula>
    </cfRule>
    <cfRule type="cellIs" dxfId="100" priority="104" stopIfTrue="1" operator="lessThan">
      <formula>-0.03</formula>
    </cfRule>
  </conditionalFormatting>
  <conditionalFormatting sqref="Y75">
    <cfRule type="cellIs" dxfId="99" priority="101" operator="greaterThan">
      <formula>0.03</formula>
    </cfRule>
    <cfRule type="cellIs" dxfId="98" priority="102" stopIfTrue="1" operator="lessThan">
      <formula>-0.03</formula>
    </cfRule>
  </conditionalFormatting>
  <conditionalFormatting sqref="W79">
    <cfRule type="cellIs" dxfId="97" priority="99" operator="greaterThan">
      <formula>0.03</formula>
    </cfRule>
    <cfRule type="cellIs" dxfId="96" priority="100" stopIfTrue="1" operator="lessThan">
      <formula>-0.03</formula>
    </cfRule>
  </conditionalFormatting>
  <conditionalFormatting sqref="X79">
    <cfRule type="cellIs" dxfId="95" priority="97" operator="greaterThan">
      <formula>0.03</formula>
    </cfRule>
    <cfRule type="cellIs" dxfId="94" priority="98" stopIfTrue="1" operator="lessThan">
      <formula>-0.03</formula>
    </cfRule>
  </conditionalFormatting>
  <conditionalFormatting sqref="Y79">
    <cfRule type="cellIs" dxfId="93" priority="95" operator="greaterThan">
      <formula>0.03</formula>
    </cfRule>
    <cfRule type="cellIs" dxfId="92" priority="96" stopIfTrue="1" operator="lessThan">
      <formula>-0.03</formula>
    </cfRule>
  </conditionalFormatting>
  <conditionalFormatting sqref="T83:V98">
    <cfRule type="cellIs" dxfId="91" priority="49" operator="greaterThan">
      <formula>0.03</formula>
    </cfRule>
    <cfRule type="cellIs" dxfId="90" priority="50" stopIfTrue="1" operator="lessThan">
      <formula>-0.03</formula>
    </cfRule>
  </conditionalFormatting>
  <conditionalFormatting sqref="W6:X6">
    <cfRule type="cellIs" dxfId="89" priority="91" operator="greaterThan">
      <formula>0.03</formula>
    </cfRule>
    <cfRule type="cellIs" dxfId="88" priority="92" stopIfTrue="1" operator="lessThan">
      <formula>-0.03</formula>
    </cfRule>
  </conditionalFormatting>
  <conditionalFormatting sqref="W10:X10">
    <cfRule type="cellIs" dxfId="87" priority="89" operator="greaterThan">
      <formula>0.03</formula>
    </cfRule>
    <cfRule type="cellIs" dxfId="86" priority="90" stopIfTrue="1" operator="lessThan">
      <formula>-0.03</formula>
    </cfRule>
  </conditionalFormatting>
  <conditionalFormatting sqref="W14:X14">
    <cfRule type="cellIs" dxfId="85" priority="87" operator="greaterThan">
      <formula>0.03</formula>
    </cfRule>
    <cfRule type="cellIs" dxfId="84" priority="88" stopIfTrue="1" operator="lessThan">
      <formula>-0.03</formula>
    </cfRule>
  </conditionalFormatting>
  <conditionalFormatting sqref="W18:X18">
    <cfRule type="cellIs" dxfId="83" priority="85" operator="greaterThan">
      <formula>0.03</formula>
    </cfRule>
    <cfRule type="cellIs" dxfId="82" priority="86" stopIfTrue="1" operator="lessThan">
      <formula>-0.03</formula>
    </cfRule>
  </conditionalFormatting>
  <conditionalFormatting sqref="W22:X22">
    <cfRule type="cellIs" dxfId="81" priority="83" operator="greaterThan">
      <formula>0.03</formula>
    </cfRule>
    <cfRule type="cellIs" dxfId="80" priority="84" stopIfTrue="1" operator="lessThan">
      <formula>-0.03</formula>
    </cfRule>
  </conditionalFormatting>
  <conditionalFormatting sqref="W26:X26">
    <cfRule type="cellIs" dxfId="79" priority="81" operator="greaterThan">
      <formula>0.03</formula>
    </cfRule>
    <cfRule type="cellIs" dxfId="78" priority="82" stopIfTrue="1" operator="lessThan">
      <formula>-0.03</formula>
    </cfRule>
  </conditionalFormatting>
  <conditionalFormatting sqref="W30:X30">
    <cfRule type="cellIs" dxfId="77" priority="79" operator="greaterThan">
      <formula>0.03</formula>
    </cfRule>
    <cfRule type="cellIs" dxfId="76" priority="80" stopIfTrue="1" operator="lessThan">
      <formula>-0.03</formula>
    </cfRule>
  </conditionalFormatting>
  <conditionalFormatting sqref="W34:X34">
    <cfRule type="cellIs" dxfId="75" priority="77" operator="greaterThan">
      <formula>0.03</formula>
    </cfRule>
    <cfRule type="cellIs" dxfId="74" priority="78" stopIfTrue="1" operator="lessThan">
      <formula>-0.03</formula>
    </cfRule>
  </conditionalFormatting>
  <conditionalFormatting sqref="W38:X38">
    <cfRule type="cellIs" dxfId="73" priority="75" operator="greaterThan">
      <formula>0.03</formula>
    </cfRule>
    <cfRule type="cellIs" dxfId="72" priority="76" stopIfTrue="1" operator="lessThan">
      <formula>-0.03</formula>
    </cfRule>
  </conditionalFormatting>
  <conditionalFormatting sqref="W42:X42">
    <cfRule type="cellIs" dxfId="71" priority="73" operator="greaterThan">
      <formula>0.03</formula>
    </cfRule>
    <cfRule type="cellIs" dxfId="70" priority="74" stopIfTrue="1" operator="lessThan">
      <formula>-0.03</formula>
    </cfRule>
  </conditionalFormatting>
  <conditionalFormatting sqref="W46:X46">
    <cfRule type="cellIs" dxfId="69" priority="71" operator="greaterThan">
      <formula>0.03</formula>
    </cfRule>
    <cfRule type="cellIs" dxfId="68" priority="72" stopIfTrue="1" operator="lessThan">
      <formula>-0.03</formula>
    </cfRule>
  </conditionalFormatting>
  <conditionalFormatting sqref="W50:X50">
    <cfRule type="cellIs" dxfId="67" priority="69" operator="greaterThan">
      <formula>0.03</formula>
    </cfRule>
    <cfRule type="cellIs" dxfId="66" priority="70" stopIfTrue="1" operator="lessThan">
      <formula>-0.03</formula>
    </cfRule>
  </conditionalFormatting>
  <conditionalFormatting sqref="W54:X54">
    <cfRule type="cellIs" dxfId="65" priority="67" operator="greaterThan">
      <formula>0.03</formula>
    </cfRule>
    <cfRule type="cellIs" dxfId="64" priority="68" stopIfTrue="1" operator="lessThan">
      <formula>-0.03</formula>
    </cfRule>
  </conditionalFormatting>
  <conditionalFormatting sqref="W58:X58">
    <cfRule type="cellIs" dxfId="63" priority="65" operator="greaterThan">
      <formula>0.03</formula>
    </cfRule>
    <cfRule type="cellIs" dxfId="62" priority="66" stopIfTrue="1" operator="lessThan">
      <formula>-0.03</formula>
    </cfRule>
  </conditionalFormatting>
  <conditionalFormatting sqref="W62:X62">
    <cfRule type="cellIs" dxfId="61" priority="63" operator="greaterThan">
      <formula>0.03</formula>
    </cfRule>
    <cfRule type="cellIs" dxfId="60" priority="64" stopIfTrue="1" operator="lessThan">
      <formula>-0.03</formula>
    </cfRule>
  </conditionalFormatting>
  <conditionalFormatting sqref="W66:X66">
    <cfRule type="cellIs" dxfId="59" priority="61" operator="greaterThan">
      <formula>0.03</formula>
    </cfRule>
    <cfRule type="cellIs" dxfId="58" priority="62" stopIfTrue="1" operator="lessThan">
      <formula>-0.03</formula>
    </cfRule>
  </conditionalFormatting>
  <conditionalFormatting sqref="W70:X70">
    <cfRule type="cellIs" dxfId="57" priority="59" operator="greaterThan">
      <formula>0.03</formula>
    </cfRule>
    <cfRule type="cellIs" dxfId="56" priority="60" stopIfTrue="1" operator="lessThan">
      <formula>-0.03</formula>
    </cfRule>
  </conditionalFormatting>
  <conditionalFormatting sqref="W74:X74">
    <cfRule type="cellIs" dxfId="55" priority="57" operator="greaterThan">
      <formula>0.03</formula>
    </cfRule>
    <cfRule type="cellIs" dxfId="54" priority="58" stopIfTrue="1" operator="lessThan">
      <formula>-0.03</formula>
    </cfRule>
  </conditionalFormatting>
  <conditionalFormatting sqref="T99:V105">
    <cfRule type="cellIs" dxfId="53" priority="53" operator="greaterThan">
      <formula>0.03</formula>
    </cfRule>
    <cfRule type="cellIs" dxfId="52" priority="54" stopIfTrue="1" operator="lessThan">
      <formula>-0.03</formula>
    </cfRule>
  </conditionalFormatting>
  <conditionalFormatting sqref="W99:Y103 W105:Y105">
    <cfRule type="cellIs" dxfId="51" priority="51" operator="greaterThan">
      <formula>0.03</formula>
    </cfRule>
    <cfRule type="cellIs" dxfId="50" priority="52" stopIfTrue="1" operator="lessThan">
      <formula>-0.03</formula>
    </cfRule>
  </conditionalFormatting>
  <conditionalFormatting sqref="W83">
    <cfRule type="cellIs" dxfId="49" priority="47" operator="greaterThan">
      <formula>0.03</formula>
    </cfRule>
    <cfRule type="cellIs" dxfId="48" priority="48" stopIfTrue="1" operator="lessThan">
      <formula>-0.03</formula>
    </cfRule>
  </conditionalFormatting>
  <conditionalFormatting sqref="X83">
    <cfRule type="cellIs" dxfId="47" priority="45" operator="greaterThan">
      <formula>0.03</formula>
    </cfRule>
    <cfRule type="cellIs" dxfId="46" priority="46" stopIfTrue="1" operator="lessThan">
      <formula>-0.03</formula>
    </cfRule>
  </conditionalFormatting>
  <conditionalFormatting sqref="Y83">
    <cfRule type="cellIs" dxfId="45" priority="43" operator="greaterThan">
      <formula>0.03</formula>
    </cfRule>
    <cfRule type="cellIs" dxfId="44" priority="44" stopIfTrue="1" operator="lessThan">
      <formula>-0.03</formula>
    </cfRule>
  </conditionalFormatting>
  <conditionalFormatting sqref="W87">
    <cfRule type="cellIs" dxfId="43" priority="41" operator="greaterThan">
      <formula>0.03</formula>
    </cfRule>
    <cfRule type="cellIs" dxfId="42" priority="42" stopIfTrue="1" operator="lessThan">
      <formula>-0.03</formula>
    </cfRule>
  </conditionalFormatting>
  <conditionalFormatting sqref="X87">
    <cfRule type="cellIs" dxfId="41" priority="39" operator="greaterThan">
      <formula>0.03</formula>
    </cfRule>
    <cfRule type="cellIs" dxfId="40" priority="40" stopIfTrue="1" operator="lessThan">
      <formula>-0.03</formula>
    </cfRule>
  </conditionalFormatting>
  <conditionalFormatting sqref="Y87">
    <cfRule type="cellIs" dxfId="39" priority="37" operator="greaterThan">
      <formula>0.03</formula>
    </cfRule>
    <cfRule type="cellIs" dxfId="38" priority="38" stopIfTrue="1" operator="lessThan">
      <formula>-0.03</formula>
    </cfRule>
  </conditionalFormatting>
  <conditionalFormatting sqref="W91">
    <cfRule type="cellIs" dxfId="37" priority="35" operator="greaterThan">
      <formula>0.03</formula>
    </cfRule>
    <cfRule type="cellIs" dxfId="36" priority="36" stopIfTrue="1" operator="lessThan">
      <formula>-0.03</formula>
    </cfRule>
  </conditionalFormatting>
  <conditionalFormatting sqref="X91">
    <cfRule type="cellIs" dxfId="35" priority="33" operator="greaterThan">
      <formula>0.03</formula>
    </cfRule>
    <cfRule type="cellIs" dxfId="34" priority="34" stopIfTrue="1" operator="lessThan">
      <formula>-0.03</formula>
    </cfRule>
  </conditionalFormatting>
  <conditionalFormatting sqref="Y91">
    <cfRule type="cellIs" dxfId="33" priority="31" operator="greaterThan">
      <formula>0.03</formula>
    </cfRule>
    <cfRule type="cellIs" dxfId="32" priority="32" stopIfTrue="1" operator="lessThan">
      <formula>-0.03</formula>
    </cfRule>
  </conditionalFormatting>
  <conditionalFormatting sqref="W95">
    <cfRule type="cellIs" dxfId="31" priority="29" operator="greaterThan">
      <formula>0.03</formula>
    </cfRule>
    <cfRule type="cellIs" dxfId="30" priority="30" stopIfTrue="1" operator="lessThan">
      <formula>-0.03</formula>
    </cfRule>
  </conditionalFormatting>
  <conditionalFormatting sqref="X95">
    <cfRule type="cellIs" dxfId="29" priority="27" operator="greaterThan">
      <formula>0.03</formula>
    </cfRule>
    <cfRule type="cellIs" dxfId="28" priority="28" stopIfTrue="1" operator="lessThan">
      <formula>-0.03</formula>
    </cfRule>
  </conditionalFormatting>
  <conditionalFormatting sqref="Y95">
    <cfRule type="cellIs" dxfId="27" priority="25" operator="greaterThan">
      <formula>0.03</formula>
    </cfRule>
    <cfRule type="cellIs" dxfId="26" priority="26" stopIfTrue="1" operator="lessThan">
      <formula>-0.03</formula>
    </cfRule>
  </conditionalFormatting>
  <conditionalFormatting sqref="W86:X86">
    <cfRule type="cellIs" dxfId="25" priority="23" operator="greaterThan">
      <formula>0.03</formula>
    </cfRule>
    <cfRule type="cellIs" dxfId="24" priority="24" stopIfTrue="1" operator="lessThan">
      <formula>-0.03</formula>
    </cfRule>
  </conditionalFormatting>
  <conditionalFormatting sqref="W90:X90">
    <cfRule type="cellIs" dxfId="23" priority="21" operator="greaterThan">
      <formula>0.03</formula>
    </cfRule>
    <cfRule type="cellIs" dxfId="22" priority="22" stopIfTrue="1" operator="lessThan">
      <formula>-0.03</formula>
    </cfRule>
  </conditionalFormatting>
  <conditionalFormatting sqref="W94:X94">
    <cfRule type="cellIs" dxfId="21" priority="19" operator="greaterThan">
      <formula>0.03</formula>
    </cfRule>
    <cfRule type="cellIs" dxfId="20" priority="20" stopIfTrue="1" operator="lessThan">
      <formula>-0.03</formula>
    </cfRule>
  </conditionalFormatting>
  <conditionalFormatting sqref="W98:X98">
    <cfRule type="cellIs" dxfId="19" priority="17" operator="greaterThan">
      <formula>0.03</formula>
    </cfRule>
    <cfRule type="cellIs" dxfId="18" priority="18" stopIfTrue="1" operator="lessThan">
      <formula>-0.03</formula>
    </cfRule>
  </conditionalFormatting>
  <conditionalFormatting sqref="W104">
    <cfRule type="cellIs" dxfId="17" priority="15" operator="greaterThan">
      <formula>0.03</formula>
    </cfRule>
    <cfRule type="cellIs" dxfId="16" priority="16" stopIfTrue="1" operator="lessThan">
      <formula>-0.03</formula>
    </cfRule>
  </conditionalFormatting>
  <conditionalFormatting sqref="X104">
    <cfRule type="cellIs" dxfId="15" priority="13" operator="greaterThan">
      <formula>0.03</formula>
    </cfRule>
    <cfRule type="cellIs" dxfId="14" priority="14" stopIfTrue="1" operator="lessThan">
      <formula>-0.03</formula>
    </cfRule>
  </conditionalFormatting>
  <conditionalFormatting sqref="Y104">
    <cfRule type="cellIs" dxfId="13" priority="11" operator="greaterThan">
      <formula>0.03</formula>
    </cfRule>
    <cfRule type="cellIs" dxfId="12" priority="12" stopIfTrue="1" operator="lessThan">
      <formula>-0.03</formula>
    </cfRule>
  </conditionalFormatting>
  <conditionalFormatting sqref="T111:V112">
    <cfRule type="cellIs" dxfId="11" priority="9" operator="greaterThan">
      <formula>0.03</formula>
    </cfRule>
    <cfRule type="cellIs" dxfId="10" priority="10" stopIfTrue="1" operator="lessThan">
      <formula>-0.03</formula>
    </cfRule>
  </conditionalFormatting>
  <conditionalFormatting sqref="W112:Y112">
    <cfRule type="cellIs" dxfId="9" priority="7" operator="greaterThan">
      <formula>0.03</formula>
    </cfRule>
    <cfRule type="cellIs" dxfId="8" priority="8" stopIfTrue="1" operator="lessThan">
      <formula>-0.03</formula>
    </cfRule>
  </conditionalFormatting>
  <conditionalFormatting sqref="W111">
    <cfRule type="cellIs" dxfId="7" priority="5" operator="greaterThan">
      <formula>0.03</formula>
    </cfRule>
    <cfRule type="cellIs" dxfId="6" priority="6" stopIfTrue="1" operator="lessThan">
      <formula>-0.03</formula>
    </cfRule>
  </conditionalFormatting>
  <conditionalFormatting sqref="X111">
    <cfRule type="cellIs" dxfId="5" priority="3" operator="greaterThan">
      <formula>0.03</formula>
    </cfRule>
    <cfRule type="cellIs" dxfId="4" priority="4" stopIfTrue="1" operator="lessThan">
      <formula>-0.03</formula>
    </cfRule>
  </conditionalFormatting>
  <conditionalFormatting sqref="Y111">
    <cfRule type="cellIs" dxfId="3" priority="1" operator="greaterThan">
      <formula>0.03</formula>
    </cfRule>
    <cfRule type="cellIs" dxfId="2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5"/>
  <dimension ref="B1:K52"/>
  <sheetViews>
    <sheetView workbookViewId="0">
      <selection activeCell="B2" sqref="B2:H39"/>
    </sheetView>
  </sheetViews>
  <sheetFormatPr defaultColWidth="10.875" defaultRowHeight="12"/>
  <cols>
    <col min="1" max="1" width="4.125" style="1" customWidth="1"/>
    <col min="2" max="2" width="10.875" style="1" customWidth="1"/>
    <col min="3" max="8" width="8.875" style="1" customWidth="1"/>
    <col min="9" max="16384" width="10.875" style="1"/>
  </cols>
  <sheetData>
    <row r="1" spans="2:11" ht="12.75" thickBot="1"/>
    <row r="2" spans="2:11">
      <c r="C2" s="143" t="s">
        <v>76</v>
      </c>
      <c r="D2" s="144"/>
      <c r="E2" s="145"/>
      <c r="F2" s="143" t="s">
        <v>80</v>
      </c>
      <c r="G2" s="144"/>
      <c r="H2" s="145"/>
      <c r="J2" s="56" t="s">
        <v>51</v>
      </c>
      <c r="K2" s="56" t="str">
        <f>Summary!K2</f>
        <v>A</v>
      </c>
    </row>
    <row r="3" spans="2:11" ht="12.75" thickBot="1">
      <c r="C3" s="57" t="s">
        <v>41</v>
      </c>
      <c r="D3" s="58" t="s">
        <v>42</v>
      </c>
      <c r="E3" s="59" t="s">
        <v>43</v>
      </c>
      <c r="F3" s="57" t="s">
        <v>41</v>
      </c>
      <c r="G3" s="58" t="s">
        <v>42</v>
      </c>
      <c r="H3" s="59" t="s">
        <v>43</v>
      </c>
      <c r="J3" s="56" t="s">
        <v>52</v>
      </c>
      <c r="K3" s="56" t="str">
        <f>Summary!K3</f>
        <v>B</v>
      </c>
    </row>
    <row r="4" spans="2:11">
      <c r="B4" s="13" t="s">
        <v>2</v>
      </c>
      <c r="C4" s="21" t="e">
        <f ca="1">'AI-Main'!T99</f>
        <v>#NAME?</v>
      </c>
      <c r="D4" s="22" t="e">
        <f ca="1">'AI-Main'!U99</f>
        <v>#NAME?</v>
      </c>
      <c r="E4" s="23" t="e">
        <f ca="1">'AI-Main'!V99</f>
        <v>#NAME?</v>
      </c>
      <c r="F4" s="21" t="e">
        <f ca="1">'AI-HE10'!T99</f>
        <v>#NAME?</v>
      </c>
      <c r="G4" s="22" t="e">
        <f ca="1">'AI-HE10'!U99</f>
        <v>#NAME?</v>
      </c>
      <c r="H4" s="23" t="e">
        <f ca="1">'AI-HE10'!V99</f>
        <v>#NAME?</v>
      </c>
    </row>
    <row r="5" spans="2:11">
      <c r="B5" s="24" t="s">
        <v>7</v>
      </c>
      <c r="C5" s="44" t="e">
        <f ca="1">'AI-Main'!T100</f>
        <v>#NAME?</v>
      </c>
      <c r="D5" s="45" t="e">
        <f ca="1">'AI-Main'!U100</f>
        <v>#NAME?</v>
      </c>
      <c r="E5" s="46" t="e">
        <f ca="1">'AI-Main'!V100</f>
        <v>#NAME?</v>
      </c>
      <c r="F5" s="44" t="e">
        <f ca="1">'AI-HE10'!T100</f>
        <v>#NAME?</v>
      </c>
      <c r="G5" s="45" t="e">
        <f ca="1">'AI-HE10'!U100</f>
        <v>#NAME?</v>
      </c>
      <c r="H5" s="46" t="e">
        <f ca="1">'AI-HE10'!V100</f>
        <v>#NAME?</v>
      </c>
    </row>
    <row r="6" spans="2:11">
      <c r="B6" s="24" t="s">
        <v>14</v>
      </c>
      <c r="C6" s="44" t="e">
        <f ca="1">'AI-Main'!T101</f>
        <v>#NAME?</v>
      </c>
      <c r="D6" s="45" t="e">
        <f ca="1">'AI-Main'!U101</f>
        <v>#NAME?</v>
      </c>
      <c r="E6" s="46" t="e">
        <f ca="1">'AI-Main'!V101</f>
        <v>#NAME?</v>
      </c>
      <c r="F6" s="44" t="e">
        <f ca="1">'AI-HE10'!T101</f>
        <v>#NAME?</v>
      </c>
      <c r="G6" s="45" t="e">
        <f ca="1">'AI-HE10'!U101</f>
        <v>#NAME?</v>
      </c>
      <c r="H6" s="46" t="e">
        <f ca="1">'AI-HE10'!V101</f>
        <v>#NAME?</v>
      </c>
    </row>
    <row r="7" spans="2:11">
      <c r="B7" s="24" t="s">
        <v>20</v>
      </c>
      <c r="C7" s="44" t="e">
        <f ca="1">'AI-Main'!T102</f>
        <v>#NAME?</v>
      </c>
      <c r="D7" s="45" t="e">
        <f ca="1">'AI-Main'!U102</f>
        <v>#NAME?</v>
      </c>
      <c r="E7" s="46" t="e">
        <f ca="1">'AI-Main'!V102</f>
        <v>#NAME?</v>
      </c>
      <c r="F7" s="44" t="e">
        <f ca="1">'AI-HE10'!T102</f>
        <v>#NAME?</v>
      </c>
      <c r="G7" s="45" t="e">
        <f ca="1">'AI-HE10'!U102</f>
        <v>#NAME?</v>
      </c>
      <c r="H7" s="46" t="e">
        <f ca="1">'AI-HE10'!V102</f>
        <v>#NAME?</v>
      </c>
    </row>
    <row r="8" spans="2:11">
      <c r="B8" s="24" t="s">
        <v>27</v>
      </c>
      <c r="C8" s="44" t="e">
        <f ca="1">'AI-Main'!T103</f>
        <v>#NAME?</v>
      </c>
      <c r="D8" s="45" t="e">
        <f ca="1">'AI-Main'!U103</f>
        <v>#NAME?</v>
      </c>
      <c r="E8" s="46" t="e">
        <f ca="1">'AI-Main'!V103</f>
        <v>#NAME?</v>
      </c>
      <c r="F8" s="44" t="e">
        <f ca="1">'AI-HE10'!T103</f>
        <v>#NAME?</v>
      </c>
      <c r="G8" s="45" t="e">
        <f ca="1">'AI-HE10'!U103</f>
        <v>#NAME?</v>
      </c>
      <c r="H8" s="46" t="e">
        <f ca="1">'AI-HE10'!V103</f>
        <v>#NAME?</v>
      </c>
    </row>
    <row r="9" spans="2:11" ht="12.75" thickBot="1">
      <c r="B9" s="24" t="s">
        <v>66</v>
      </c>
      <c r="C9" s="44" t="e">
        <f ca="1">'AI-Main'!T104</f>
        <v>#NAME?</v>
      </c>
      <c r="D9" s="45" t="e">
        <f ca="1">'AI-Main'!U104</f>
        <v>#NAME?</v>
      </c>
      <c r="E9" s="46" t="e">
        <f ca="1">'AI-Main'!V104</f>
        <v>#NAME?</v>
      </c>
      <c r="F9" s="44" t="e">
        <f ca="1">'AI-HE10'!T104</f>
        <v>#NAME?</v>
      </c>
      <c r="G9" s="45" t="e">
        <f ca="1">'AI-HE10'!U104</f>
        <v>#NAME?</v>
      </c>
      <c r="H9" s="46" t="e">
        <f ca="1">'AI-HE10'!V104</f>
        <v>#NAME?</v>
      </c>
    </row>
    <row r="10" spans="2:11">
      <c r="B10" s="62" t="s">
        <v>44</v>
      </c>
      <c r="C10" s="22" t="e">
        <f ca="1">'AI-Main'!T105</f>
        <v>#NAME?</v>
      </c>
      <c r="D10" s="22" t="e">
        <f ca="1">'AI-Main'!U105</f>
        <v>#NAME?</v>
      </c>
      <c r="E10" s="23" t="e">
        <f ca="1">'AI-Main'!V105</f>
        <v>#NAME?</v>
      </c>
      <c r="F10" s="22" t="e">
        <f ca="1">'AI-HE10'!T105</f>
        <v>#NAME?</v>
      </c>
      <c r="G10" s="22" t="e">
        <f ca="1">'AI-HE10'!U105</f>
        <v>#NAME?</v>
      </c>
      <c r="H10" s="23" t="e">
        <f ca="1">'AI-HE10'!V105</f>
        <v>#NAME?</v>
      </c>
      <c r="J10" s="56" t="s">
        <v>49</v>
      </c>
    </row>
    <row r="11" spans="2:11" ht="12.75" thickBot="1">
      <c r="B11" s="34"/>
      <c r="C11" s="60" t="e">
        <f ca="1">'AI-Main'!W105</f>
        <v>#NAME?</v>
      </c>
      <c r="D11" s="60" t="e">
        <f ca="1">'AI-Main'!X105</f>
        <v>#NAME?</v>
      </c>
      <c r="E11" s="61" t="e">
        <f ca="1">'AI-Main'!Y105</f>
        <v>#NAME?</v>
      </c>
      <c r="F11" s="60" t="e">
        <f ca="1">'AI-HE10'!W105</f>
        <v>#NAME?</v>
      </c>
      <c r="G11" s="60" t="e">
        <f ca="1">'AI-HE10'!X105</f>
        <v>#NAME?</v>
      </c>
      <c r="H11" s="61" t="e">
        <f ca="1">'AI-HE10'!Y105</f>
        <v>#NAME?</v>
      </c>
      <c r="J11" s="1" t="s">
        <v>50</v>
      </c>
    </row>
    <row r="12" spans="2:11">
      <c r="B12" s="24" t="s">
        <v>45</v>
      </c>
      <c r="C12" s="137" t="e">
        <f>'AI-Main'!R107</f>
        <v>#NUM!</v>
      </c>
      <c r="D12" s="138"/>
      <c r="E12" s="139"/>
      <c r="F12" s="137" t="e">
        <f>'AI-HE10'!R107</f>
        <v>#NUM!</v>
      </c>
      <c r="G12" s="138"/>
      <c r="H12" s="139"/>
    </row>
    <row r="13" spans="2:11" ht="12.75" thickBot="1">
      <c r="B13" s="34" t="s">
        <v>46</v>
      </c>
      <c r="C13" s="140" t="e">
        <f>'AI-Main'!Q107</f>
        <v>#NUM!</v>
      </c>
      <c r="D13" s="141"/>
      <c r="E13" s="142"/>
      <c r="F13" s="140" t="e">
        <f>'AI-HE10'!Q107</f>
        <v>#NUM!</v>
      </c>
      <c r="G13" s="141"/>
      <c r="H13" s="142"/>
    </row>
    <row r="14" spans="2:11" ht="12.75" thickBot="1"/>
    <row r="15" spans="2:11">
      <c r="C15" s="143" t="s">
        <v>77</v>
      </c>
      <c r="D15" s="144"/>
      <c r="E15" s="145"/>
      <c r="F15" s="143" t="s">
        <v>81</v>
      </c>
      <c r="G15" s="144"/>
      <c r="H15" s="145"/>
    </row>
    <row r="16" spans="2:11" ht="12.75" thickBot="1">
      <c r="C16" s="115" t="s">
        <v>41</v>
      </c>
      <c r="D16" s="9" t="s">
        <v>42</v>
      </c>
      <c r="E16" s="114" t="s">
        <v>43</v>
      </c>
      <c r="F16" s="115" t="s">
        <v>41</v>
      </c>
      <c r="G16" s="9" t="s">
        <v>42</v>
      </c>
      <c r="H16" s="114" t="s">
        <v>43</v>
      </c>
    </row>
    <row r="17" spans="2:8">
      <c r="B17" s="13" t="s">
        <v>2</v>
      </c>
      <c r="C17" s="21" t="e">
        <f ca="1">'RA-Main'!T99</f>
        <v>#NAME?</v>
      </c>
      <c r="D17" s="22" t="e">
        <f ca="1">'RA-Main'!U99</f>
        <v>#NAME?</v>
      </c>
      <c r="E17" s="23" t="e">
        <f ca="1">'RA-Main'!V99</f>
        <v>#NAME?</v>
      </c>
      <c r="F17" s="21" t="e">
        <f ca="1">'RA-HE10'!T99</f>
        <v>#NAME?</v>
      </c>
      <c r="G17" s="22" t="e">
        <f ca="1">'RA-HE10'!U99</f>
        <v>#NAME?</v>
      </c>
      <c r="H17" s="23" t="e">
        <f ca="1">'RA-HE10'!V99</f>
        <v>#NAME?</v>
      </c>
    </row>
    <row r="18" spans="2:8">
      <c r="B18" s="24" t="s">
        <v>7</v>
      </c>
      <c r="C18" s="44" t="e">
        <f ca="1">'RA-Main'!T100</f>
        <v>#NAME?</v>
      </c>
      <c r="D18" s="45" t="e">
        <f ca="1">'RA-Main'!U100</f>
        <v>#NAME?</v>
      </c>
      <c r="E18" s="46" t="e">
        <f ca="1">'RA-Main'!V100</f>
        <v>#NAME?</v>
      </c>
      <c r="F18" s="44" t="e">
        <f ca="1">'RA-HE10'!T100</f>
        <v>#NAME?</v>
      </c>
      <c r="G18" s="45" t="e">
        <f ca="1">'RA-HE10'!U100</f>
        <v>#NAME?</v>
      </c>
      <c r="H18" s="46" t="e">
        <f ca="1">'RA-HE10'!V100</f>
        <v>#NAME?</v>
      </c>
    </row>
    <row r="19" spans="2:8">
      <c r="B19" s="24" t="s">
        <v>14</v>
      </c>
      <c r="C19" s="44" t="e">
        <f ca="1">'RA-Main'!T101</f>
        <v>#NAME?</v>
      </c>
      <c r="D19" s="45" t="e">
        <f ca="1">'RA-Main'!U101</f>
        <v>#NAME?</v>
      </c>
      <c r="E19" s="46" t="e">
        <f ca="1">'RA-Main'!V101</f>
        <v>#NAME?</v>
      </c>
      <c r="F19" s="44" t="e">
        <f ca="1">'RA-HE10'!T101</f>
        <v>#NAME?</v>
      </c>
      <c r="G19" s="45" t="e">
        <f ca="1">'RA-HE10'!U101</f>
        <v>#NAME?</v>
      </c>
      <c r="H19" s="46" t="e">
        <f ca="1">'RA-HE10'!V101</f>
        <v>#NAME?</v>
      </c>
    </row>
    <row r="20" spans="2:8">
      <c r="B20" s="24" t="s">
        <v>20</v>
      </c>
      <c r="C20" s="44" t="e">
        <f ca="1">'RA-Main'!T102</f>
        <v>#NAME?</v>
      </c>
      <c r="D20" s="45" t="e">
        <f ca="1">'RA-Main'!U102</f>
        <v>#NAME?</v>
      </c>
      <c r="E20" s="46" t="e">
        <f ca="1">'RA-Main'!V102</f>
        <v>#NAME?</v>
      </c>
      <c r="F20" s="44" t="e">
        <f ca="1">'RA-HE10'!T102</f>
        <v>#NAME?</v>
      </c>
      <c r="G20" s="45" t="e">
        <f ca="1">'RA-HE10'!U102</f>
        <v>#NAME?</v>
      </c>
      <c r="H20" s="46" t="e">
        <f ca="1">'RA-HE10'!V102</f>
        <v>#NAME?</v>
      </c>
    </row>
    <row r="21" spans="2:8">
      <c r="B21" s="24" t="s">
        <v>27</v>
      </c>
      <c r="C21" s="115"/>
      <c r="D21" s="9"/>
      <c r="E21" s="114"/>
      <c r="F21" s="115"/>
      <c r="G21" s="9"/>
      <c r="H21" s="114"/>
    </row>
    <row r="22" spans="2:8" ht="12.75" thickBot="1">
      <c r="B22" s="34" t="s">
        <v>66</v>
      </c>
      <c r="C22" s="48" t="e">
        <f ca="1">'RA-Main'!T104</f>
        <v>#NAME?</v>
      </c>
      <c r="D22" s="49" t="e">
        <f ca="1">'RA-Main'!U104</f>
        <v>#NAME?</v>
      </c>
      <c r="E22" s="50" t="e">
        <f ca="1">'RA-Main'!V104</f>
        <v>#NAME?</v>
      </c>
      <c r="F22" s="48" t="e">
        <f ca="1">'RA-HE10'!T104</f>
        <v>#NAME?</v>
      </c>
      <c r="G22" s="49" t="e">
        <f ca="1">'RA-HE10'!U104</f>
        <v>#NAME?</v>
      </c>
      <c r="H22" s="50" t="e">
        <f ca="1">'RA-HE10'!V104</f>
        <v>#NAME?</v>
      </c>
    </row>
    <row r="23" spans="2:8">
      <c r="B23" s="116" t="s">
        <v>44</v>
      </c>
      <c r="C23" s="45" t="e">
        <f ca="1">'RA-Main'!T105</f>
        <v>#NAME?</v>
      </c>
      <c r="D23" s="45" t="e">
        <f ca="1">'RA-Main'!U105</f>
        <v>#NAME?</v>
      </c>
      <c r="E23" s="46" t="e">
        <f ca="1">'RA-Main'!V105</f>
        <v>#NAME?</v>
      </c>
      <c r="F23" s="45" t="e">
        <f ca="1">'RA-HE10'!T105</f>
        <v>#NAME?</v>
      </c>
      <c r="G23" s="45" t="e">
        <f ca="1">'RA-HE10'!U105</f>
        <v>#NAME?</v>
      </c>
      <c r="H23" s="46" t="e">
        <f ca="1">'RA-HE10'!V105</f>
        <v>#NAME?</v>
      </c>
    </row>
    <row r="24" spans="2:8" ht="12.75" thickBot="1">
      <c r="B24" s="34"/>
      <c r="C24" s="60" t="e">
        <f ca="1">'RA-Main'!W105</f>
        <v>#NAME?</v>
      </c>
      <c r="D24" s="60" t="e">
        <f ca="1">'RA-Main'!X105</f>
        <v>#NAME?</v>
      </c>
      <c r="E24" s="61" t="e">
        <f ca="1">'RA-Main'!Y105</f>
        <v>#NAME?</v>
      </c>
      <c r="F24" s="60" t="e">
        <f ca="1">'RA-HE10'!W105</f>
        <v>#NAME?</v>
      </c>
      <c r="G24" s="60" t="e">
        <f ca="1">'RA-HE10'!X105</f>
        <v>#NAME?</v>
      </c>
      <c r="H24" s="61" t="e">
        <f ca="1">'RA-HE10'!Y105</f>
        <v>#NAME?</v>
      </c>
    </row>
    <row r="25" spans="2:8">
      <c r="B25" s="13" t="s">
        <v>45</v>
      </c>
      <c r="C25" s="137" t="e">
        <f>'RA-Main'!R107</f>
        <v>#NUM!</v>
      </c>
      <c r="D25" s="138"/>
      <c r="E25" s="139"/>
      <c r="F25" s="137" t="e">
        <f>'RA-HE10'!R107</f>
        <v>#NUM!</v>
      </c>
      <c r="G25" s="138"/>
      <c r="H25" s="139"/>
    </row>
    <row r="26" spans="2:8" ht="12.75" thickBot="1">
      <c r="B26" s="34" t="s">
        <v>46</v>
      </c>
      <c r="C26" s="140" t="e">
        <f>'RA-Main'!Q107</f>
        <v>#NUM!</v>
      </c>
      <c r="D26" s="141"/>
      <c r="E26" s="142"/>
      <c r="F26" s="140" t="e">
        <f>'RA-HE10'!Q107</f>
        <v>#NUM!</v>
      </c>
      <c r="G26" s="141"/>
      <c r="H26" s="142"/>
    </row>
    <row r="27" spans="2:8" ht="12.75" thickBot="1"/>
    <row r="28" spans="2:8">
      <c r="C28" s="143" t="s">
        <v>78</v>
      </c>
      <c r="D28" s="144"/>
      <c r="E28" s="145"/>
      <c r="F28" s="143" t="s">
        <v>82</v>
      </c>
      <c r="G28" s="144"/>
      <c r="H28" s="145"/>
    </row>
    <row r="29" spans="2:8" ht="12.75" thickBot="1">
      <c r="C29" s="115" t="s">
        <v>41</v>
      </c>
      <c r="D29" s="9" t="s">
        <v>42</v>
      </c>
      <c r="E29" s="114" t="s">
        <v>43</v>
      </c>
      <c r="F29" s="115" t="s">
        <v>41</v>
      </c>
      <c r="G29" s="9" t="s">
        <v>42</v>
      </c>
      <c r="H29" s="114" t="s">
        <v>43</v>
      </c>
    </row>
    <row r="30" spans="2:8">
      <c r="B30" s="13" t="s">
        <v>2</v>
      </c>
      <c r="C30" s="10"/>
      <c r="D30" s="11"/>
      <c r="E30" s="12"/>
      <c r="F30" s="10"/>
      <c r="G30" s="11"/>
      <c r="H30" s="12"/>
    </row>
    <row r="31" spans="2:8">
      <c r="B31" s="24" t="s">
        <v>7</v>
      </c>
      <c r="C31" s="44" t="e">
        <f ca="1">'LB-Main'!T100</f>
        <v>#NAME?</v>
      </c>
      <c r="D31" s="45" t="e">
        <f ca="1">'LB-Main'!U100</f>
        <v>#NAME?</v>
      </c>
      <c r="E31" s="46" t="e">
        <f ca="1">'LB-Main'!V100</f>
        <v>#NAME?</v>
      </c>
      <c r="F31" s="44" t="e">
        <f ca="1">'LB-HE10'!T100</f>
        <v>#NAME?</v>
      </c>
      <c r="G31" s="45" t="e">
        <f ca="1">'LB-HE10'!U100</f>
        <v>#NAME?</v>
      </c>
      <c r="H31" s="46" t="e">
        <f ca="1">'LB-HE10'!V100</f>
        <v>#NAME?</v>
      </c>
    </row>
    <row r="32" spans="2:8">
      <c r="B32" s="24" t="s">
        <v>14</v>
      </c>
      <c r="C32" s="44" t="e">
        <f ca="1">'LB-Main'!T101</f>
        <v>#NAME?</v>
      </c>
      <c r="D32" s="45" t="e">
        <f ca="1">'LB-Main'!U101</f>
        <v>#NAME?</v>
      </c>
      <c r="E32" s="46" t="e">
        <f ca="1">'LB-Main'!V101</f>
        <v>#NAME?</v>
      </c>
      <c r="F32" s="44" t="e">
        <f ca="1">'LB-HE10'!T101</f>
        <v>#NAME?</v>
      </c>
      <c r="G32" s="45" t="e">
        <f ca="1">'LB-HE10'!U101</f>
        <v>#NAME?</v>
      </c>
      <c r="H32" s="46" t="e">
        <f ca="1">'LB-HE10'!V101</f>
        <v>#NAME?</v>
      </c>
    </row>
    <row r="33" spans="2:8">
      <c r="B33" s="24" t="s">
        <v>20</v>
      </c>
      <c r="C33" s="44" t="e">
        <f ca="1">'LB-Main'!T102</f>
        <v>#NAME?</v>
      </c>
      <c r="D33" s="45" t="e">
        <f ca="1">'LB-Main'!U102</f>
        <v>#NAME?</v>
      </c>
      <c r="E33" s="46" t="e">
        <f ca="1">'LB-Main'!V102</f>
        <v>#NAME?</v>
      </c>
      <c r="F33" s="44" t="e">
        <f ca="1">'LB-HE10'!T102</f>
        <v>#NAME?</v>
      </c>
      <c r="G33" s="45" t="e">
        <f ca="1">'LB-HE10'!U102</f>
        <v>#NAME?</v>
      </c>
      <c r="H33" s="46" t="e">
        <f ca="1">'LB-HE10'!V102</f>
        <v>#NAME?</v>
      </c>
    </row>
    <row r="34" spans="2:8">
      <c r="B34" s="24" t="s">
        <v>27</v>
      </c>
      <c r="C34" s="44" t="e">
        <f ca="1">'LB-Main'!T103</f>
        <v>#NAME?</v>
      </c>
      <c r="D34" s="45" t="e">
        <f ca="1">'LB-Main'!U103</f>
        <v>#NAME?</v>
      </c>
      <c r="E34" s="46" t="e">
        <f ca="1">'LB-Main'!V103</f>
        <v>#NAME?</v>
      </c>
      <c r="F34" s="44" t="e">
        <f ca="1">'LB-HE10'!T103</f>
        <v>#NAME?</v>
      </c>
      <c r="G34" s="45" t="e">
        <f ca="1">'LB-HE10'!U103</f>
        <v>#NAME?</v>
      </c>
      <c r="H34" s="46" t="e">
        <f ca="1">'LB-HE10'!V103</f>
        <v>#NAME?</v>
      </c>
    </row>
    <row r="35" spans="2:8" ht="12.75" thickBot="1">
      <c r="B35" s="34" t="s">
        <v>66</v>
      </c>
      <c r="C35" s="48" t="e">
        <f ca="1">'LB-Main'!T104</f>
        <v>#NAME?</v>
      </c>
      <c r="D35" s="49" t="e">
        <f ca="1">'LB-Main'!U104</f>
        <v>#NAME?</v>
      </c>
      <c r="E35" s="50" t="e">
        <f ca="1">'LB-Main'!V104</f>
        <v>#NAME?</v>
      </c>
      <c r="F35" s="48" t="e">
        <f ca="1">'LB-HE10'!T104</f>
        <v>#NAME?</v>
      </c>
      <c r="G35" s="49" t="e">
        <f ca="1">'LB-HE10'!U104</f>
        <v>#NAME?</v>
      </c>
      <c r="H35" s="50" t="e">
        <f ca="1">'LB-HE10'!V104</f>
        <v>#NAME?</v>
      </c>
    </row>
    <row r="36" spans="2:8">
      <c r="B36" s="116" t="s">
        <v>44</v>
      </c>
      <c r="C36" s="45" t="e">
        <f ca="1">'LB-Main'!T105</f>
        <v>#NAME?</v>
      </c>
      <c r="D36" s="45" t="e">
        <f ca="1">'LB-Main'!U105</f>
        <v>#NAME?</v>
      </c>
      <c r="E36" s="46" t="e">
        <f ca="1">'LB-Main'!V105</f>
        <v>#NAME?</v>
      </c>
      <c r="F36" s="45" t="e">
        <f ca="1">'LB-HE10'!T105</f>
        <v>#NAME?</v>
      </c>
      <c r="G36" s="45" t="e">
        <f ca="1">'LB-HE10'!U105</f>
        <v>#NAME?</v>
      </c>
      <c r="H36" s="46" t="e">
        <f ca="1">'LB-HE10'!V105</f>
        <v>#NAME?</v>
      </c>
    </row>
    <row r="37" spans="2:8" ht="12.75" thickBot="1">
      <c r="B37" s="34"/>
      <c r="C37" s="60" t="e">
        <f ca="1">'LB-Main'!W105</f>
        <v>#NAME?</v>
      </c>
      <c r="D37" s="60" t="e">
        <f ca="1">'LB-Main'!X105</f>
        <v>#NAME?</v>
      </c>
      <c r="E37" s="61" t="e">
        <f ca="1">'LB-Main'!Y105</f>
        <v>#NAME?</v>
      </c>
      <c r="F37" s="60" t="e">
        <f ca="1">'LB-HE10'!W105</f>
        <v>#NAME?</v>
      </c>
      <c r="G37" s="60" t="e">
        <f ca="1">'LB-HE10'!X105</f>
        <v>#NAME?</v>
      </c>
      <c r="H37" s="61" t="e">
        <f ca="1">'LB-HE10'!Y105</f>
        <v>#NAME?</v>
      </c>
    </row>
    <row r="38" spans="2:8">
      <c r="B38" s="13" t="s">
        <v>45</v>
      </c>
      <c r="C38" s="137" t="e">
        <f>'LB-Main'!R107</f>
        <v>#NUM!</v>
      </c>
      <c r="D38" s="138"/>
      <c r="E38" s="139"/>
      <c r="F38" s="137" t="e">
        <f>'LB-HE10'!R107</f>
        <v>#NUM!</v>
      </c>
      <c r="G38" s="138"/>
      <c r="H38" s="139"/>
    </row>
    <row r="39" spans="2:8" ht="12.75" thickBot="1">
      <c r="B39" s="34" t="s">
        <v>46</v>
      </c>
      <c r="C39" s="140" t="e">
        <f>'LB-Main'!Q107</f>
        <v>#NUM!</v>
      </c>
      <c r="D39" s="141"/>
      <c r="E39" s="142"/>
      <c r="F39" s="140" t="e">
        <f>'LB-HE10'!Q107</f>
        <v>#NUM!</v>
      </c>
      <c r="G39" s="141"/>
      <c r="H39" s="142"/>
    </row>
    <row r="40" spans="2:8" ht="12.75" thickBot="1"/>
    <row r="41" spans="2:8">
      <c r="C41" s="143" t="s">
        <v>79</v>
      </c>
      <c r="D41" s="144"/>
      <c r="E41" s="145"/>
      <c r="F41" s="143" t="s">
        <v>83</v>
      </c>
      <c r="G41" s="144"/>
      <c r="H41" s="145"/>
    </row>
    <row r="42" spans="2:8" ht="12.75" thickBot="1">
      <c r="C42" s="115" t="s">
        <v>41</v>
      </c>
      <c r="D42" s="9" t="s">
        <v>42</v>
      </c>
      <c r="E42" s="114" t="s">
        <v>43</v>
      </c>
      <c r="F42" s="115" t="s">
        <v>41</v>
      </c>
      <c r="G42" s="9" t="s">
        <v>42</v>
      </c>
      <c r="H42" s="114" t="s">
        <v>43</v>
      </c>
    </row>
    <row r="43" spans="2:8">
      <c r="B43" s="13" t="s">
        <v>2</v>
      </c>
      <c r="C43" s="10"/>
      <c r="D43" s="11"/>
      <c r="E43" s="12"/>
      <c r="F43" s="10"/>
      <c r="G43" s="11"/>
      <c r="H43" s="12"/>
    </row>
    <row r="44" spans="2:8">
      <c r="B44" s="24" t="s">
        <v>7</v>
      </c>
      <c r="C44" s="44" t="e">
        <f ca="1">'LP-Main'!T100</f>
        <v>#NAME?</v>
      </c>
      <c r="D44" s="45" t="e">
        <f ca="1">'LP-Main'!U100</f>
        <v>#NAME?</v>
      </c>
      <c r="E44" s="46" t="e">
        <f ca="1">'LP-Main'!V100</f>
        <v>#NAME?</v>
      </c>
      <c r="F44" s="44" t="e">
        <f ca="1">'LP-HE10'!T100</f>
        <v>#NAME?</v>
      </c>
      <c r="G44" s="45" t="e">
        <f ca="1">'LP-HE10'!U100</f>
        <v>#NAME?</v>
      </c>
      <c r="H44" s="46" t="e">
        <f ca="1">'LP-HE10'!V100</f>
        <v>#NAME?</v>
      </c>
    </row>
    <row r="45" spans="2:8">
      <c r="B45" s="24" t="s">
        <v>14</v>
      </c>
      <c r="C45" s="44" t="e">
        <f ca="1">'LP-Main'!T101</f>
        <v>#NAME?</v>
      </c>
      <c r="D45" s="45" t="e">
        <f ca="1">'LP-Main'!U101</f>
        <v>#NAME?</v>
      </c>
      <c r="E45" s="46" t="e">
        <f ca="1">'LP-Main'!V101</f>
        <v>#NAME?</v>
      </c>
      <c r="F45" s="44" t="e">
        <f ca="1">'LP-HE10'!T101</f>
        <v>#NAME?</v>
      </c>
      <c r="G45" s="45" t="e">
        <f ca="1">'LP-HE10'!U101</f>
        <v>#NAME?</v>
      </c>
      <c r="H45" s="46" t="e">
        <f ca="1">'LP-HE10'!V101</f>
        <v>#NAME?</v>
      </c>
    </row>
    <row r="46" spans="2:8">
      <c r="B46" s="24" t="s">
        <v>20</v>
      </c>
      <c r="C46" s="44" t="e">
        <f ca="1">'LP-Main'!T102</f>
        <v>#NAME?</v>
      </c>
      <c r="D46" s="45" t="e">
        <f ca="1">'LP-Main'!U102</f>
        <v>#NAME?</v>
      </c>
      <c r="E46" s="46" t="e">
        <f ca="1">'LP-Main'!V102</f>
        <v>#NAME?</v>
      </c>
      <c r="F46" s="44" t="e">
        <f ca="1">'LP-HE10'!T102</f>
        <v>#NAME?</v>
      </c>
      <c r="G46" s="45" t="e">
        <f ca="1">'LP-HE10'!U102</f>
        <v>#NAME?</v>
      </c>
      <c r="H46" s="46" t="e">
        <f ca="1">'LP-HE10'!V102</f>
        <v>#NAME?</v>
      </c>
    </row>
    <row r="47" spans="2:8">
      <c r="B47" s="24" t="s">
        <v>27</v>
      </c>
      <c r="C47" s="44" t="e">
        <f ca="1">'LP-Main'!T103</f>
        <v>#NAME?</v>
      </c>
      <c r="D47" s="45" t="e">
        <f ca="1">'LP-Main'!U103</f>
        <v>#NAME?</v>
      </c>
      <c r="E47" s="46" t="e">
        <f ca="1">'LP-Main'!V103</f>
        <v>#NAME?</v>
      </c>
      <c r="F47" s="44" t="e">
        <f ca="1">'LP-HE10'!T103</f>
        <v>#NAME?</v>
      </c>
      <c r="G47" s="45" t="e">
        <f ca="1">'LP-HE10'!U103</f>
        <v>#NAME?</v>
      </c>
      <c r="H47" s="46" t="e">
        <f ca="1">'LP-HE10'!V103</f>
        <v>#NAME?</v>
      </c>
    </row>
    <row r="48" spans="2:8" ht="12.75" thickBot="1">
      <c r="B48" s="34" t="s">
        <v>66</v>
      </c>
      <c r="C48" s="48" t="e">
        <f ca="1">'LP-Main'!T104</f>
        <v>#NAME?</v>
      </c>
      <c r="D48" s="49" t="e">
        <f ca="1">'LP-Main'!U104</f>
        <v>#NAME?</v>
      </c>
      <c r="E48" s="50" t="e">
        <f ca="1">'LP-Main'!V104</f>
        <v>#NAME?</v>
      </c>
      <c r="F48" s="48" t="e">
        <f ca="1">'LP-HE10'!T104</f>
        <v>#NAME?</v>
      </c>
      <c r="G48" s="49" t="e">
        <f ca="1">'LP-HE10'!U104</f>
        <v>#NAME?</v>
      </c>
      <c r="H48" s="50" t="e">
        <f ca="1">'LP-HE10'!V104</f>
        <v>#NAME?</v>
      </c>
    </row>
    <row r="49" spans="2:8">
      <c r="B49" s="116" t="s">
        <v>44</v>
      </c>
      <c r="C49" s="45" t="e">
        <f ca="1">'LP-Main'!T105</f>
        <v>#NAME?</v>
      </c>
      <c r="D49" s="45" t="e">
        <f ca="1">'LP-Main'!U105</f>
        <v>#NAME?</v>
      </c>
      <c r="E49" s="46" t="e">
        <f ca="1">'LP-Main'!V105</f>
        <v>#NAME?</v>
      </c>
      <c r="F49" s="45" t="e">
        <f ca="1">'LP-HE10'!T105</f>
        <v>#NAME?</v>
      </c>
      <c r="G49" s="45" t="e">
        <f ca="1">'LP-HE10'!U105</f>
        <v>#NAME?</v>
      </c>
      <c r="H49" s="46" t="e">
        <f ca="1">'LP-HE10'!V105</f>
        <v>#NAME?</v>
      </c>
    </row>
    <row r="50" spans="2:8" ht="12.75" thickBot="1">
      <c r="B50" s="34"/>
      <c r="C50" s="60" t="e">
        <f ca="1">'LP-Main'!W105</f>
        <v>#NAME?</v>
      </c>
      <c r="D50" s="60" t="e">
        <f ca="1">'LP-Main'!X105</f>
        <v>#NAME?</v>
      </c>
      <c r="E50" s="61" t="e">
        <f ca="1">'LP-Main'!Y105</f>
        <v>#NAME?</v>
      </c>
      <c r="F50" s="60" t="e">
        <f ca="1">'LP-HE10'!W105</f>
        <v>#NAME?</v>
      </c>
      <c r="G50" s="60" t="e">
        <f ca="1">'LP-HE10'!X105</f>
        <v>#NAME?</v>
      </c>
      <c r="H50" s="61" t="e">
        <f ca="1">'LP-HE10'!Y105</f>
        <v>#NAME?</v>
      </c>
    </row>
    <row r="51" spans="2:8">
      <c r="B51" s="13" t="s">
        <v>45</v>
      </c>
      <c r="C51" s="137" t="e">
        <f>'LP-Main'!R107</f>
        <v>#NUM!</v>
      </c>
      <c r="D51" s="138"/>
      <c r="E51" s="139"/>
      <c r="F51" s="137" t="e">
        <f>'LP-HE10'!R107</f>
        <v>#NUM!</v>
      </c>
      <c r="G51" s="138"/>
      <c r="H51" s="139"/>
    </row>
    <row r="52" spans="2:8" ht="12.75" thickBot="1">
      <c r="B52" s="34" t="s">
        <v>46</v>
      </c>
      <c r="C52" s="140" t="e">
        <f>'LP-Main'!Q107</f>
        <v>#NUM!</v>
      </c>
      <c r="D52" s="141"/>
      <c r="E52" s="142"/>
      <c r="F52" s="140" t="e">
        <f>'LP-HE10'!Q107</f>
        <v>#NUM!</v>
      </c>
      <c r="G52" s="141"/>
      <c r="H52" s="142"/>
    </row>
  </sheetData>
  <mergeCells count="24">
    <mergeCell ref="C25:E25"/>
    <mergeCell ref="F25:H25"/>
    <mergeCell ref="C26:E26"/>
    <mergeCell ref="F26:H26"/>
    <mergeCell ref="C52:E52"/>
    <mergeCell ref="F52:H52"/>
    <mergeCell ref="C28:E28"/>
    <mergeCell ref="F28:H28"/>
    <mergeCell ref="C38:E38"/>
    <mergeCell ref="F38:H38"/>
    <mergeCell ref="C39:E39"/>
    <mergeCell ref="F39:H39"/>
    <mergeCell ref="C41:E41"/>
    <mergeCell ref="F41:H41"/>
    <mergeCell ref="C51:E51"/>
    <mergeCell ref="F51:H51"/>
    <mergeCell ref="C15:E15"/>
    <mergeCell ref="F15:H15"/>
    <mergeCell ref="C2:E2"/>
    <mergeCell ref="F2:H2"/>
    <mergeCell ref="C12:E12"/>
    <mergeCell ref="F12:H12"/>
    <mergeCell ref="C13:E13"/>
    <mergeCell ref="F13:H13"/>
  </mergeCells>
  <phoneticPr fontId="1" type="noConversion"/>
  <conditionalFormatting sqref="C17:H21 C30:H34 C43:H47 C4:H8 C10:H10">
    <cfRule type="cellIs" dxfId="1493" priority="31" stopIfTrue="1" operator="greaterThan">
      <formula>0.03</formula>
    </cfRule>
    <cfRule type="cellIs" dxfId="1492" priority="32" stopIfTrue="1" operator="lessThan">
      <formula>-0.03</formula>
    </cfRule>
  </conditionalFormatting>
  <conditionalFormatting sqref="C23:H23">
    <cfRule type="cellIs" dxfId="1491" priority="29" stopIfTrue="1" operator="greaterThan">
      <formula>0.03</formula>
    </cfRule>
    <cfRule type="cellIs" dxfId="1490" priority="30" stopIfTrue="1" operator="lessThan">
      <formula>-0.03</formula>
    </cfRule>
  </conditionalFormatting>
  <conditionalFormatting sqref="C36:H36">
    <cfRule type="cellIs" dxfId="1489" priority="27" stopIfTrue="1" operator="greaterThan">
      <formula>0.03</formula>
    </cfRule>
    <cfRule type="cellIs" dxfId="1488" priority="28" stopIfTrue="1" operator="lessThan">
      <formula>-0.03</formula>
    </cfRule>
  </conditionalFormatting>
  <conditionalFormatting sqref="C49:H49">
    <cfRule type="cellIs" dxfId="1487" priority="25" stopIfTrue="1" operator="greaterThan">
      <formula>0.03</formula>
    </cfRule>
    <cfRule type="cellIs" dxfId="1486" priority="26" stopIfTrue="1" operator="lessThan">
      <formula>-0.03</formula>
    </cfRule>
  </conditionalFormatting>
  <conditionalFormatting sqref="C9:H9">
    <cfRule type="cellIs" dxfId="1485" priority="23" stopIfTrue="1" operator="greaterThan">
      <formula>0.03</formula>
    </cfRule>
    <cfRule type="cellIs" dxfId="1484" priority="24" stopIfTrue="1" operator="lessThan">
      <formula>-0.03</formula>
    </cfRule>
  </conditionalFormatting>
  <conditionalFormatting sqref="C22:H22">
    <cfRule type="cellIs" dxfId="1483" priority="21" stopIfTrue="1" operator="greaterThan">
      <formula>0.03</formula>
    </cfRule>
    <cfRule type="cellIs" dxfId="1482" priority="22" stopIfTrue="1" operator="lessThan">
      <formula>-0.03</formula>
    </cfRule>
  </conditionalFormatting>
  <conditionalFormatting sqref="C35:H35">
    <cfRule type="cellIs" dxfId="1481" priority="19" stopIfTrue="1" operator="greaterThan">
      <formula>0.03</formula>
    </cfRule>
    <cfRule type="cellIs" dxfId="1480" priority="20" stopIfTrue="1" operator="lessThan">
      <formula>-0.03</formula>
    </cfRule>
  </conditionalFormatting>
  <conditionalFormatting sqref="C48:H48">
    <cfRule type="cellIs" dxfId="1479" priority="17" stopIfTrue="1" operator="greaterThan">
      <formula>0.03</formula>
    </cfRule>
    <cfRule type="cellIs" dxfId="1478" priority="18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0"/>
  <dimension ref="A1:AL86"/>
  <sheetViews>
    <sheetView topLeftCell="A16" workbookViewId="0">
      <selection activeCell="B2" sqref="B2"/>
    </sheetView>
  </sheetViews>
  <sheetFormatPr defaultColWidth="8.875" defaultRowHeight="15.75"/>
  <cols>
    <col min="2" max="2" width="21.375" customWidth="1"/>
    <col min="25" max="26" width="9" customWidth="1"/>
    <col min="27" max="27" width="9" style="110" customWidth="1"/>
    <col min="28" max="39" width="9" customWidth="1"/>
  </cols>
  <sheetData>
    <row r="1" spans="1:38" ht="16.5" thickBot="1">
      <c r="A1" t="s">
        <v>55</v>
      </c>
      <c r="AD1" t="s">
        <v>53</v>
      </c>
      <c r="AI1" t="s">
        <v>54</v>
      </c>
    </row>
    <row r="2" spans="1:38" ht="16.5" thickBot="1">
      <c r="A2" s="109" t="s">
        <v>85</v>
      </c>
      <c r="B2" s="109" t="s">
        <v>12</v>
      </c>
      <c r="AD2" s="6" t="s">
        <v>34</v>
      </c>
      <c r="AE2" s="7" t="s">
        <v>35</v>
      </c>
      <c r="AF2" s="7" t="s">
        <v>36</v>
      </c>
      <c r="AG2" s="7" t="s">
        <v>37</v>
      </c>
      <c r="AI2" s="6" t="s">
        <v>34</v>
      </c>
      <c r="AJ2" s="7" t="s">
        <v>35</v>
      </c>
      <c r="AK2" s="7" t="s">
        <v>36</v>
      </c>
      <c r="AL2" s="7" t="s">
        <v>37</v>
      </c>
    </row>
    <row r="3" spans="1:38">
      <c r="Z3" t="s">
        <v>84</v>
      </c>
      <c r="AA3" s="32" t="s">
        <v>15</v>
      </c>
      <c r="AB3">
        <v>39</v>
      </c>
      <c r="AC3">
        <f>VLOOKUP(B2,AA3:AB26,2,FALSE)</f>
        <v>31</v>
      </c>
      <c r="AD3">
        <f ca="1">INDIRECT("'"&amp;$A$2&amp;"'!"&amp;ADDRESS($AC3,4))</f>
        <v>17326.793600000001</v>
      </c>
      <c r="AE3">
        <f ca="1">INDIRECT("'"&amp;$A$2&amp;"'!"&amp;ADDRESS($AC3,5))</f>
        <v>39.156999999999996</v>
      </c>
      <c r="AF3">
        <f ca="1">INDIRECT("'"&amp;$A$2&amp;"'!"&amp;ADDRESS($AC3,6))</f>
        <v>43.767200000000003</v>
      </c>
      <c r="AG3">
        <f ca="1">INDIRECT("'"&amp;$A$2&amp;"'!"&amp;ADDRESS($AC3,7))</f>
        <v>44.9756</v>
      </c>
      <c r="AI3">
        <f ca="1">INDIRECT("'"&amp;$A$2&amp;"'!"&amp;ADDRESS($AC3,12))</f>
        <v>0</v>
      </c>
      <c r="AJ3">
        <f ca="1">INDIRECT("'"&amp;$A$2&amp;"'!"&amp;ADDRESS($AC3,13))</f>
        <v>0</v>
      </c>
      <c r="AK3">
        <f ca="1">INDIRECT("'"&amp;$A$2&amp;"'!"&amp;ADDRESS($AC3,14))</f>
        <v>0</v>
      </c>
      <c r="AL3">
        <f ca="1">INDIRECT("'"&amp;$A$2&amp;"'!"&amp;ADDRESS($AC3,15))</f>
        <v>0</v>
      </c>
    </row>
    <row r="4" spans="1:38">
      <c r="Z4" t="s">
        <v>67</v>
      </c>
      <c r="AA4" s="32" t="s">
        <v>62</v>
      </c>
      <c r="AB4">
        <v>83</v>
      </c>
      <c r="AC4">
        <f>AC3+1</f>
        <v>32</v>
      </c>
      <c r="AD4">
        <f ca="1">INDIRECT("'"&amp;$A$2&amp;"'!"&amp;ADDRESS($AC4,4))</f>
        <v>6007.4871999999996</v>
      </c>
      <c r="AE4">
        <f ca="1">INDIRECT("'"&amp;$A$2&amp;"'!"&amp;ADDRESS($AC4,5))</f>
        <v>37.478900000000003</v>
      </c>
      <c r="AF4">
        <f ca="1">INDIRECT("'"&amp;$A$2&amp;"'!"&amp;ADDRESS($AC4,6))</f>
        <v>42.518300000000004</v>
      </c>
      <c r="AG4">
        <f ca="1">INDIRECT("'"&amp;$A$2&amp;"'!"&amp;ADDRESS($AC4,7))</f>
        <v>43.020800000000001</v>
      </c>
      <c r="AI4">
        <f ca="1">INDIRECT("'"&amp;$A$2&amp;"'!"&amp;ADDRESS($AC4,12))</f>
        <v>0</v>
      </c>
      <c r="AJ4">
        <f ca="1">INDIRECT("'"&amp;$A$2&amp;"'!"&amp;ADDRESS($AC4,13))</f>
        <v>0</v>
      </c>
      <c r="AK4">
        <f ca="1">INDIRECT("'"&amp;$A$2&amp;"'!"&amp;ADDRESS($AC4,14))</f>
        <v>0</v>
      </c>
      <c r="AL4">
        <f ca="1">INDIRECT("'"&amp;$A$2&amp;"'!"&amp;ADDRESS($AC4,15))</f>
        <v>0</v>
      </c>
    </row>
    <row r="5" spans="1:38">
      <c r="Z5" t="s">
        <v>85</v>
      </c>
      <c r="AA5" s="32" t="s">
        <v>12</v>
      </c>
      <c r="AB5">
        <v>31</v>
      </c>
      <c r="AC5">
        <f>AC4+1</f>
        <v>33</v>
      </c>
      <c r="AD5">
        <f ca="1">INDIRECT("'"&amp;$A$2&amp;"'!"&amp;ADDRESS($AC5,4))</f>
        <v>2803.9223999999999</v>
      </c>
      <c r="AE5">
        <f ca="1">INDIRECT("'"&amp;$A$2&amp;"'!"&amp;ADDRESS($AC5,5))</f>
        <v>35.630699999999997</v>
      </c>
      <c r="AF5">
        <f ca="1">INDIRECT("'"&amp;$A$2&amp;"'!"&amp;ADDRESS($AC5,6))</f>
        <v>41.278100000000002</v>
      </c>
      <c r="AG5">
        <f ca="1">INDIRECT("'"&amp;$A$2&amp;"'!"&amp;ADDRESS($AC5,7))</f>
        <v>41.183999999999997</v>
      </c>
      <c r="AI5">
        <f ca="1">INDIRECT("'"&amp;$A$2&amp;"'!"&amp;ADDRESS($AC5,12))</f>
        <v>0</v>
      </c>
      <c r="AJ5">
        <f ca="1">INDIRECT("'"&amp;$A$2&amp;"'!"&amp;ADDRESS($AC5,13))</f>
        <v>0</v>
      </c>
      <c r="AK5">
        <f ca="1">INDIRECT("'"&amp;$A$2&amp;"'!"&amp;ADDRESS($AC5,14))</f>
        <v>0</v>
      </c>
      <c r="AL5">
        <f ca="1">INDIRECT("'"&amp;$A$2&amp;"'!"&amp;ADDRESS($AC5,15))</f>
        <v>0</v>
      </c>
    </row>
    <row r="6" spans="1:38">
      <c r="Z6" t="s">
        <v>68</v>
      </c>
      <c r="AA6" s="32" t="s">
        <v>21</v>
      </c>
      <c r="AB6">
        <v>55</v>
      </c>
      <c r="AC6">
        <f>AC5+1</f>
        <v>34</v>
      </c>
      <c r="AD6">
        <f ca="1">INDIRECT("'"&amp;$A$2&amp;"'!"&amp;ADDRESS($AC6,4))</f>
        <v>1473.528</v>
      </c>
      <c r="AE6">
        <f ca="1">INDIRECT("'"&amp;$A$2&amp;"'!"&amp;ADDRESS($AC6,5))</f>
        <v>33.645800000000001</v>
      </c>
      <c r="AF6">
        <f ca="1">INDIRECT("'"&amp;$A$2&amp;"'!"&amp;ADDRESS($AC6,6))</f>
        <v>40.332099999999997</v>
      </c>
      <c r="AG6">
        <f ca="1">INDIRECT("'"&amp;$A$2&amp;"'!"&amp;ADDRESS($AC6,7))</f>
        <v>39.917200000000001</v>
      </c>
      <c r="AI6">
        <f ca="1">INDIRECT("'"&amp;$A$2&amp;"'!"&amp;ADDRESS($AC6,12))</f>
        <v>0</v>
      </c>
      <c r="AJ6">
        <f ca="1">INDIRECT("'"&amp;$A$2&amp;"'!"&amp;ADDRESS($AC6,13))</f>
        <v>0</v>
      </c>
      <c r="AK6">
        <f ca="1">INDIRECT("'"&amp;$A$2&amp;"'!"&amp;ADDRESS($AC6,14))</f>
        <v>0</v>
      </c>
      <c r="AL6">
        <f ca="1">INDIRECT("'"&amp;$A$2&amp;"'!"&amp;ADDRESS($AC6,15))</f>
        <v>0</v>
      </c>
    </row>
    <row r="7" spans="1:38">
      <c r="Z7" t="s">
        <v>86</v>
      </c>
      <c r="AA7" s="32" t="s">
        <v>24</v>
      </c>
      <c r="AB7">
        <v>63</v>
      </c>
    </row>
    <row r="8" spans="1:38">
      <c r="Z8" t="s">
        <v>69</v>
      </c>
      <c r="AA8" s="32" t="s">
        <v>17</v>
      </c>
      <c r="AB8">
        <v>43</v>
      </c>
      <c r="AD8" t="str">
        <f>"Sequence: "&amp;B2 &amp; "     Coding Conditions: " &amp; A2</f>
        <v>Sequence: BasketballDrive     Coding Conditions: RA-Main</v>
      </c>
    </row>
    <row r="9" spans="1:38">
      <c r="Z9" t="s">
        <v>87</v>
      </c>
      <c r="AA9" s="32" t="s">
        <v>23</v>
      </c>
      <c r="AB9">
        <v>59</v>
      </c>
    </row>
    <row r="10" spans="1:38">
      <c r="Z10" t="s">
        <v>70</v>
      </c>
      <c r="AA10" s="32" t="s">
        <v>13</v>
      </c>
      <c r="AB10">
        <v>35</v>
      </c>
    </row>
    <row r="11" spans="1:38">
      <c r="AA11" s="32" t="s">
        <v>11</v>
      </c>
      <c r="AB11">
        <v>27</v>
      </c>
      <c r="AD11" t="s">
        <v>57</v>
      </c>
      <c r="AE11" t="s">
        <v>58</v>
      </c>
      <c r="AF11" t="s">
        <v>59</v>
      </c>
      <c r="AG11" t="s">
        <v>60</v>
      </c>
    </row>
    <row r="12" spans="1:38">
      <c r="AA12" s="32" t="s">
        <v>63</v>
      </c>
      <c r="AB12">
        <v>87</v>
      </c>
      <c r="AD12" s="111">
        <f ca="1">MAX(AD3:AD6,AI3:AI6)</f>
        <v>17326.793600000001</v>
      </c>
      <c r="AE12" s="111">
        <f ca="1">MAX(AE3:AE6,AJ3:AJ6)</f>
        <v>39.156999999999996</v>
      </c>
      <c r="AF12" s="111">
        <f ca="1">MAX(AF3:AF6,AK3:AK6)</f>
        <v>43.767200000000003</v>
      </c>
      <c r="AG12" s="111">
        <f ca="1">MAX(AG3:AG6,AL3:AL6)</f>
        <v>44.9756</v>
      </c>
    </row>
    <row r="13" spans="1:38">
      <c r="AA13" s="32" t="s">
        <v>8</v>
      </c>
      <c r="AB13">
        <v>19</v>
      </c>
      <c r="AD13" s="111">
        <f ca="1">MIN(AD3:AD6,AI3:AI6)</f>
        <v>0</v>
      </c>
      <c r="AE13" s="111">
        <f ca="1">MIN(AE3:AE6,AJ3:AJ6)</f>
        <v>0</v>
      </c>
      <c r="AF13" s="111">
        <f ca="1">MIN(AF3:AF6,AK3:AK6)</f>
        <v>0</v>
      </c>
      <c r="AG13" s="111">
        <f ca="1">MIN(AG3:AG6,AL3:AL6)</f>
        <v>0</v>
      </c>
    </row>
    <row r="14" spans="1:38">
      <c r="AA14" s="32" t="s">
        <v>0</v>
      </c>
      <c r="AB14">
        <v>11</v>
      </c>
      <c r="AD14" s="112"/>
      <c r="AE14" s="112"/>
      <c r="AF14" s="112"/>
      <c r="AG14" s="112"/>
    </row>
    <row r="15" spans="1:38">
      <c r="AA15" s="32" t="s">
        <v>10</v>
      </c>
      <c r="AB15">
        <v>23</v>
      </c>
      <c r="AD15" s="112">
        <f ca="1">POWER(10,CEILING(LOG(AD12+1),1))</f>
        <v>100000</v>
      </c>
      <c r="AE15" s="113">
        <f ca="1">CEILING(AE12+0.25,0.5)</f>
        <v>39.5</v>
      </c>
      <c r="AF15" s="113">
        <f ca="1">CEILING(AF12+0.25,0.5)</f>
        <v>44.5</v>
      </c>
      <c r="AG15" s="113">
        <f ca="1">CEILING(AG12+0.25,0.5)</f>
        <v>45.5</v>
      </c>
    </row>
    <row r="16" spans="1:38">
      <c r="AA16" s="32" t="s">
        <v>18</v>
      </c>
      <c r="AB16">
        <v>47</v>
      </c>
      <c r="AD16" s="112">
        <f ca="1">POWER(10,FLOOR(LOG(AD13+10),1))</f>
        <v>10</v>
      </c>
      <c r="AE16" s="113" t="e">
        <f ca="1">FLOOR(AE13-0.25,0.5)</f>
        <v>#NUM!</v>
      </c>
      <c r="AF16" s="113" t="e">
        <f ca="1">FLOOR(AF13-0.25,0.5)</f>
        <v>#NUM!</v>
      </c>
      <c r="AG16" s="113" t="e">
        <f ca="1">FLOOR(AG13-0.25,0.5)</f>
        <v>#NUM!</v>
      </c>
    </row>
    <row r="17" spans="27:28">
      <c r="AA17" s="32" t="s">
        <v>5</v>
      </c>
      <c r="AB17">
        <v>7</v>
      </c>
    </row>
    <row r="18" spans="27:28">
      <c r="AA18" s="32" t="s">
        <v>56</v>
      </c>
      <c r="AB18">
        <v>51</v>
      </c>
    </row>
    <row r="19" spans="27:28">
      <c r="AA19" s="32" t="s">
        <v>19</v>
      </c>
      <c r="AB19">
        <v>67</v>
      </c>
    </row>
    <row r="20" spans="27:28">
      <c r="AA20" s="32" t="s">
        <v>64</v>
      </c>
      <c r="AB20">
        <v>91</v>
      </c>
    </row>
    <row r="21" spans="27:28">
      <c r="AA21" s="32" t="s">
        <v>65</v>
      </c>
      <c r="AB21">
        <v>95</v>
      </c>
    </row>
    <row r="22" spans="27:28">
      <c r="AA22" s="32" t="s">
        <v>6</v>
      </c>
      <c r="AB22">
        <v>15</v>
      </c>
    </row>
    <row r="23" spans="27:28">
      <c r="AA23" s="32" t="s">
        <v>3</v>
      </c>
      <c r="AB23">
        <v>3</v>
      </c>
    </row>
    <row r="24" spans="27:28">
      <c r="AA24" s="32" t="s">
        <v>88</v>
      </c>
      <c r="AB24">
        <v>71</v>
      </c>
    </row>
    <row r="25" spans="27:28">
      <c r="AA25" s="32" t="s">
        <v>89</v>
      </c>
      <c r="AB25">
        <v>75</v>
      </c>
    </row>
    <row r="26" spans="27:28">
      <c r="AA26" s="32" t="s">
        <v>90</v>
      </c>
      <c r="AB26">
        <v>79</v>
      </c>
    </row>
    <row r="27" spans="27:28">
      <c r="AA27" s="32"/>
    </row>
    <row r="28" spans="27:28">
      <c r="AA28" s="32"/>
    </row>
    <row r="29" spans="27:28">
      <c r="AA29" s="32"/>
    </row>
    <row r="30" spans="27:28">
      <c r="AA30" s="32"/>
    </row>
    <row r="31" spans="27:28">
      <c r="AA31" s="32"/>
    </row>
    <row r="32" spans="27:28">
      <c r="AA32" s="32"/>
    </row>
    <row r="33" spans="27:27">
      <c r="AA33" s="32"/>
    </row>
    <row r="34" spans="27:27">
      <c r="AA34" s="32"/>
    </row>
    <row r="35" spans="27:27">
      <c r="AA35" s="32"/>
    </row>
    <row r="36" spans="27:27">
      <c r="AA36" s="32"/>
    </row>
    <row r="37" spans="27:27">
      <c r="AA37" s="32"/>
    </row>
    <row r="38" spans="27:27">
      <c r="AA38" s="32"/>
    </row>
    <row r="39" spans="27:27">
      <c r="AA39" s="32"/>
    </row>
    <row r="40" spans="27:27">
      <c r="AA40" s="32"/>
    </row>
    <row r="41" spans="27:27">
      <c r="AA41" s="32"/>
    </row>
    <row r="42" spans="27:27">
      <c r="AA42" s="32"/>
    </row>
    <row r="43" spans="27:27">
      <c r="AA43" s="32"/>
    </row>
    <row r="44" spans="27:27">
      <c r="AA44" s="32"/>
    </row>
    <row r="45" spans="27:27">
      <c r="AA45" s="32"/>
    </row>
    <row r="46" spans="27:27">
      <c r="AA46" s="32"/>
    </row>
    <row r="47" spans="27:27">
      <c r="AA47" s="32"/>
    </row>
    <row r="48" spans="27:27">
      <c r="AA48" s="32"/>
    </row>
    <row r="49" spans="27:27">
      <c r="AA49" s="32"/>
    </row>
    <row r="50" spans="27:27">
      <c r="AA50" s="32"/>
    </row>
    <row r="51" spans="27:27">
      <c r="AA51" s="32"/>
    </row>
    <row r="52" spans="27:27">
      <c r="AA52" s="32"/>
    </row>
    <row r="53" spans="27:27">
      <c r="AA53" s="32"/>
    </row>
    <row r="54" spans="27:27">
      <c r="AA54" s="32"/>
    </row>
    <row r="55" spans="27:27">
      <c r="AA55" s="32"/>
    </row>
    <row r="56" spans="27:27">
      <c r="AA56" s="32"/>
    </row>
    <row r="57" spans="27:27">
      <c r="AA57" s="32"/>
    </row>
    <row r="58" spans="27:27">
      <c r="AA58" s="32"/>
    </row>
    <row r="59" spans="27:27">
      <c r="AA59" s="32"/>
    </row>
    <row r="60" spans="27:27">
      <c r="AA60" s="32"/>
    </row>
    <row r="61" spans="27:27">
      <c r="AA61" s="32"/>
    </row>
    <row r="62" spans="27:27">
      <c r="AA62" s="32"/>
    </row>
    <row r="63" spans="27:27">
      <c r="AA63" s="32"/>
    </row>
    <row r="64" spans="27:27">
      <c r="AA64" s="32"/>
    </row>
    <row r="65" spans="27:27">
      <c r="AA65" s="32"/>
    </row>
    <row r="66" spans="27:27">
      <c r="AA66" s="32"/>
    </row>
    <row r="67" spans="27:27">
      <c r="AA67" s="32"/>
    </row>
    <row r="68" spans="27:27">
      <c r="AA68" s="32"/>
    </row>
    <row r="69" spans="27:27">
      <c r="AA69" s="32"/>
    </row>
    <row r="70" spans="27:27">
      <c r="AA70" s="32"/>
    </row>
    <row r="71" spans="27:27">
      <c r="AA71" s="32"/>
    </row>
    <row r="72" spans="27:27">
      <c r="AA72" s="32"/>
    </row>
    <row r="73" spans="27:27">
      <c r="AA73" s="32"/>
    </row>
    <row r="74" spans="27:27">
      <c r="AA74" s="32"/>
    </row>
    <row r="75" spans="27:27">
      <c r="AA75" s="32"/>
    </row>
    <row r="76" spans="27:27">
      <c r="AA76" s="32"/>
    </row>
    <row r="77" spans="27:27">
      <c r="AA77" s="32"/>
    </row>
    <row r="78" spans="27:27">
      <c r="AA78" s="32"/>
    </row>
    <row r="79" spans="27:27">
      <c r="AA79" s="32"/>
    </row>
    <row r="80" spans="27:27">
      <c r="AA80" s="32"/>
    </row>
    <row r="81" spans="27:27">
      <c r="AA81" s="32"/>
    </row>
    <row r="82" spans="27:27">
      <c r="AA82" s="32"/>
    </row>
    <row r="83" spans="27:27">
      <c r="AA83" s="32"/>
    </row>
    <row r="84" spans="27:27">
      <c r="AA84" s="32"/>
    </row>
    <row r="85" spans="27:27">
      <c r="AA85" s="32"/>
    </row>
    <row r="86" spans="27:27">
      <c r="AA86" s="32"/>
    </row>
  </sheetData>
  <phoneticPr fontId="1" type="noConversion"/>
  <dataValidations count="2">
    <dataValidation type="list" allowBlank="1" showInputMessage="1" showErrorMessage="1" sqref="A2">
      <formula1>Plot!$Z$3:$Z$14</formula1>
    </dataValidation>
    <dataValidation type="list" allowBlank="1" showInputMessage="1" showErrorMessage="1" sqref="B2">
      <formula1>Plot!$AA$3:$AA$26</formula1>
    </dataValidation>
  </dataValidations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AN115"/>
  <sheetViews>
    <sheetView topLeftCell="A76" zoomScaleNormal="100" workbookViewId="0">
      <selection activeCell="B95" sqref="B95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hidden="1" customWidth="1"/>
    <col min="13" max="15" width="6.875" style="1" hidden="1" customWidth="1"/>
    <col min="16" max="18" width="8.875" style="1" hidden="1" customWidth="1"/>
    <col min="19" max="19" width="2.875" style="1" hidden="1" customWidth="1"/>
    <col min="20" max="25" width="8.875" style="1" hidden="1" customWidth="1"/>
    <col min="26" max="26" width="8.875" style="1" customWidth="1"/>
    <col min="27" max="27" width="7.875" style="1" customWidth="1"/>
    <col min="28" max="29" width="8.875" style="1" customWidth="1"/>
    <col min="30" max="30" width="6.875" style="1" customWidth="1"/>
    <col min="31" max="32" width="8.875" style="1" customWidth="1"/>
    <col min="33" max="33" width="6.875" style="1" customWidth="1"/>
    <col min="34" max="34" width="8.875" style="1" customWidth="1"/>
    <col min="35" max="35" width="6.125" style="1" bestFit="1" customWidth="1"/>
    <col min="36" max="36" width="7.125" style="1" bestFit="1" customWidth="1"/>
    <col min="37" max="37" width="6.25" style="1" bestFit="1" customWidth="1"/>
    <col min="38" max="38" width="7.375" style="1" bestFit="1" customWidth="1"/>
    <col min="39" max="39" width="6" style="1" bestFit="1" customWidth="1"/>
    <col min="40" max="40" width="7.125" style="1" bestFit="1" customWidth="1"/>
    <col min="41" max="16384" width="10.875" style="1"/>
  </cols>
  <sheetData>
    <row r="1" spans="1:40" ht="12.75" thickBot="1">
      <c r="D1" s="146" t="s">
        <v>32</v>
      </c>
      <c r="E1" s="147"/>
      <c r="F1" s="147"/>
      <c r="G1" s="147"/>
      <c r="H1" s="147"/>
      <c r="I1" s="147"/>
      <c r="J1" s="148"/>
      <c r="L1" s="146" t="s">
        <v>33</v>
      </c>
      <c r="M1" s="147"/>
      <c r="N1" s="147"/>
      <c r="O1" s="147"/>
      <c r="P1" s="147"/>
      <c r="Q1" s="147"/>
      <c r="R1" s="148"/>
      <c r="S1" s="2"/>
      <c r="T1" s="146" t="s">
        <v>47</v>
      </c>
      <c r="U1" s="147"/>
      <c r="V1" s="148"/>
      <c r="W1" s="146" t="s">
        <v>48</v>
      </c>
      <c r="X1" s="147"/>
      <c r="Y1" s="148"/>
    </row>
    <row r="2" spans="1:40" ht="12.75" thickBot="1">
      <c r="A2" s="3"/>
      <c r="B2" s="4"/>
      <c r="C2" s="5" t="s">
        <v>1</v>
      </c>
      <c r="D2" s="6" t="s">
        <v>34</v>
      </c>
      <c r="E2" s="7" t="s">
        <v>35</v>
      </c>
      <c r="F2" s="7" t="s">
        <v>36</v>
      </c>
      <c r="G2" s="7" t="s">
        <v>37</v>
      </c>
      <c r="H2" s="7" t="s">
        <v>38</v>
      </c>
      <c r="I2" s="7" t="s">
        <v>39</v>
      </c>
      <c r="J2" s="8" t="s">
        <v>40</v>
      </c>
      <c r="K2" s="2"/>
      <c r="L2" s="6" t="s">
        <v>34</v>
      </c>
      <c r="M2" s="7" t="s">
        <v>35</v>
      </c>
      <c r="N2" s="7" t="s">
        <v>36</v>
      </c>
      <c r="O2" s="7" t="s">
        <v>37</v>
      </c>
      <c r="P2" s="7" t="s">
        <v>38</v>
      </c>
      <c r="Q2" s="7" t="s">
        <v>39</v>
      </c>
      <c r="R2" s="8" t="s">
        <v>40</v>
      </c>
      <c r="S2" s="9"/>
      <c r="T2" s="6" t="s">
        <v>41</v>
      </c>
      <c r="U2" s="7" t="s">
        <v>42</v>
      </c>
      <c r="V2" s="8" t="s">
        <v>43</v>
      </c>
      <c r="W2" s="10" t="s">
        <v>41</v>
      </c>
      <c r="X2" s="11" t="s">
        <v>42</v>
      </c>
      <c r="Y2" s="12" t="s">
        <v>43</v>
      </c>
      <c r="Z2" s="1" t="s">
        <v>91</v>
      </c>
      <c r="AA2" s="1" t="s">
        <v>92</v>
      </c>
      <c r="AB2" s="1" t="s">
        <v>93</v>
      </c>
      <c r="AC2" s="1" t="s">
        <v>94</v>
      </c>
      <c r="AD2" s="1" t="s">
        <v>95</v>
      </c>
      <c r="AE2" s="1" t="s">
        <v>96</v>
      </c>
      <c r="AF2" s="1" t="s">
        <v>97</v>
      </c>
      <c r="AG2" s="1" t="s">
        <v>98</v>
      </c>
      <c r="AH2" s="1" t="s">
        <v>99</v>
      </c>
      <c r="AI2" s="1" t="s">
        <v>92</v>
      </c>
      <c r="AJ2" s="1" t="s">
        <v>93</v>
      </c>
      <c r="AK2" s="1" t="s">
        <v>95</v>
      </c>
      <c r="AL2" s="1" t="s">
        <v>96</v>
      </c>
      <c r="AM2" s="1" t="s">
        <v>98</v>
      </c>
      <c r="AN2" s="1" t="s">
        <v>99</v>
      </c>
    </row>
    <row r="3" spans="1:40" ht="15.75">
      <c r="A3" s="13" t="s">
        <v>2</v>
      </c>
      <c r="B3" s="13" t="s">
        <v>3</v>
      </c>
      <c r="C3" s="13">
        <v>22</v>
      </c>
      <c r="D3" s="17">
        <v>101819.9808</v>
      </c>
      <c r="E3" s="18">
        <v>43.3489</v>
      </c>
      <c r="F3" s="18">
        <v>42.8902</v>
      </c>
      <c r="G3" s="18">
        <v>44.731000000000002</v>
      </c>
      <c r="H3" s="18">
        <v>5281.4809999999998</v>
      </c>
      <c r="I3" s="18">
        <v>70.522000000000006</v>
      </c>
      <c r="J3" s="19">
        <f>H3/3600</f>
        <v>1.4670780555555556</v>
      </c>
      <c r="L3" s="17"/>
      <c r="M3" s="18"/>
      <c r="N3" s="18"/>
      <c r="O3" s="18"/>
      <c r="P3" s="18"/>
      <c r="Q3" s="18"/>
      <c r="R3" s="19">
        <f>P3/3600</f>
        <v>0</v>
      </c>
      <c r="S3" s="20"/>
      <c r="T3" s="21" t="e">
        <f ca="1">bdrate($D3:$D6,E3:E6,$L3:$L6,M3:M6)</f>
        <v>#NAME?</v>
      </c>
      <c r="U3" s="22" t="e">
        <f ca="1">bdrate($D3:$D6,F3:F6,$L3:$L6,N3:N6)</f>
        <v>#NAME?</v>
      </c>
      <c r="V3" s="23" t="e">
        <f ca="1">bdrate($D3:$D6,G3:G6,$L3:$L6,O3:O6)</f>
        <v>#NAME?</v>
      </c>
      <c r="W3" s="21" t="e">
        <f ca="1">bdrateOld($D3:$D6,E3:E6,$L3:$L6,M3:M6)</f>
        <v>#NAME?</v>
      </c>
      <c r="X3" s="22" t="e">
        <f ca="1">bdrateOld($D3:$D6,F3:F6,$L3:$L6,N3:N6)</f>
        <v>#NAME?</v>
      </c>
      <c r="Y3" s="23" t="e">
        <f ca="1">bdrateOld($D3:$D6,G3:G6,$L3:$L6,O3:O6)</f>
        <v>#NAME?</v>
      </c>
      <c r="Z3">
        <v>9103656</v>
      </c>
      <c r="AA3">
        <v>54072</v>
      </c>
      <c r="AB3">
        <v>9049584</v>
      </c>
      <c r="AC3">
        <v>4975060</v>
      </c>
      <c r="AD3">
        <v>3181</v>
      </c>
      <c r="AE3">
        <v>4971879</v>
      </c>
      <c r="AF3">
        <v>4975060</v>
      </c>
      <c r="AG3">
        <v>1693</v>
      </c>
      <c r="AH3">
        <v>4973367</v>
      </c>
      <c r="AI3" s="123">
        <f>AA3/Z3</f>
        <v>5.9395917420429767E-3</v>
      </c>
      <c r="AJ3" s="123">
        <f>AB3/Z3</f>
        <v>0.99406040825795705</v>
      </c>
      <c r="AK3" s="123">
        <f>AD3/AC3</f>
        <v>6.3938927369720159E-4</v>
      </c>
      <c r="AL3" s="123">
        <f>AE3/AC3</f>
        <v>0.99936061072630278</v>
      </c>
      <c r="AM3" s="123">
        <f>AG3/AF3</f>
        <v>3.4029740344840065E-4</v>
      </c>
      <c r="AN3" s="123">
        <f>AH3/AF3</f>
        <v>0.99965970259655157</v>
      </c>
    </row>
    <row r="4" spans="1:40" ht="15.75">
      <c r="A4" s="24" t="s">
        <v>4</v>
      </c>
      <c r="B4" s="24"/>
      <c r="C4" s="24">
        <v>27</v>
      </c>
      <c r="D4" s="28">
        <v>57330.403200000001</v>
      </c>
      <c r="E4" s="29">
        <v>40.161200000000001</v>
      </c>
      <c r="F4" s="29">
        <v>40.2273</v>
      </c>
      <c r="G4" s="29">
        <v>42.240699999999997</v>
      </c>
      <c r="H4" s="29">
        <v>4561.7920000000004</v>
      </c>
      <c r="I4" s="29">
        <v>59.673999999999999</v>
      </c>
      <c r="J4" s="30">
        <f t="shared" ref="J4:J67" si="0">H4/3600</f>
        <v>1.2671644444444445</v>
      </c>
      <c r="L4" s="28"/>
      <c r="M4" s="29"/>
      <c r="N4" s="29"/>
      <c r="O4" s="29"/>
      <c r="P4" s="29"/>
      <c r="Q4" s="29"/>
      <c r="R4" s="30">
        <f t="shared" ref="R4:R67" si="1">P4/3600</f>
        <v>0</v>
      </c>
      <c r="S4" s="20"/>
      <c r="T4" s="31"/>
      <c r="U4" s="32"/>
      <c r="V4" s="33"/>
      <c r="W4" s="31"/>
      <c r="X4" s="32"/>
      <c r="Y4" s="33"/>
      <c r="Z4">
        <v>6448604</v>
      </c>
      <c r="AA4">
        <v>22482</v>
      </c>
      <c r="AB4">
        <v>6426122</v>
      </c>
      <c r="AC4">
        <v>4147260</v>
      </c>
      <c r="AD4">
        <v>717</v>
      </c>
      <c r="AE4">
        <v>4146543</v>
      </c>
      <c r="AF4">
        <v>4147260</v>
      </c>
      <c r="AG4">
        <v>563</v>
      </c>
      <c r="AH4">
        <v>4146697</v>
      </c>
      <c r="AI4" s="123">
        <f t="shared" ref="AI4:AI67" si="2">AA4/Z4</f>
        <v>3.4863359573637951E-3</v>
      </c>
      <c r="AJ4" s="123">
        <f t="shared" ref="AJ4:AJ67" si="3">AB4/Z4</f>
        <v>0.99651366404263619</v>
      </c>
      <c r="AK4" s="123">
        <f t="shared" ref="AK4:AK67" si="4">AD4/AC4</f>
        <v>1.7288523024840496E-4</v>
      </c>
      <c r="AL4" s="123">
        <f t="shared" ref="AL4:AL67" si="5">AE4/AC4</f>
        <v>0.99982711476975161</v>
      </c>
      <c r="AM4" s="123">
        <f t="shared" ref="AM4:AM67" si="6">AG4/AF4</f>
        <v>1.3575227981848256E-4</v>
      </c>
      <c r="AN4" s="123">
        <f t="shared" ref="AN4:AN67" si="7">AH4/AF4</f>
        <v>0.99986424772018156</v>
      </c>
    </row>
    <row r="5" spans="1:40" ht="15.75">
      <c r="A5" s="24"/>
      <c r="B5" s="24"/>
      <c r="C5" s="24">
        <v>32</v>
      </c>
      <c r="D5" s="28">
        <v>32700.670399999999</v>
      </c>
      <c r="E5" s="29">
        <v>37.115200000000002</v>
      </c>
      <c r="F5" s="29">
        <v>38.347999999999999</v>
      </c>
      <c r="G5" s="29">
        <v>40.463000000000001</v>
      </c>
      <c r="H5" s="29">
        <v>4053.3789999999999</v>
      </c>
      <c r="I5" s="29">
        <v>52.494</v>
      </c>
      <c r="J5" s="30">
        <f t="shared" si="0"/>
        <v>1.1259386111111112</v>
      </c>
      <c r="L5" s="28"/>
      <c r="M5" s="29"/>
      <c r="N5" s="29"/>
      <c r="O5" s="29"/>
      <c r="P5" s="29"/>
      <c r="Q5" s="29"/>
      <c r="R5" s="30">
        <f t="shared" si="1"/>
        <v>0</v>
      </c>
      <c r="S5" s="20"/>
      <c r="T5" s="31"/>
      <c r="U5" s="32"/>
      <c r="V5" s="33"/>
      <c r="W5" s="31"/>
      <c r="X5" s="32"/>
      <c r="Y5" s="33"/>
      <c r="Z5">
        <v>4158820</v>
      </c>
      <c r="AA5">
        <v>6671</v>
      </c>
      <c r="AB5">
        <v>4152149</v>
      </c>
      <c r="AC5">
        <v>3433920</v>
      </c>
      <c r="AD5">
        <v>87</v>
      </c>
      <c r="AE5">
        <v>3433833</v>
      </c>
      <c r="AF5">
        <v>3433920</v>
      </c>
      <c r="AG5">
        <v>162</v>
      </c>
      <c r="AH5">
        <v>3433758</v>
      </c>
      <c r="AI5" s="123">
        <f t="shared" si="2"/>
        <v>1.6040607672368604E-3</v>
      </c>
      <c r="AJ5" s="123">
        <f t="shared" si="3"/>
        <v>0.99839593923276315</v>
      </c>
      <c r="AK5" s="123">
        <f t="shared" si="4"/>
        <v>2.5335476656415991E-5</v>
      </c>
      <c r="AL5" s="123">
        <f t="shared" si="5"/>
        <v>0.9999746645233436</v>
      </c>
      <c r="AM5" s="123">
        <f t="shared" si="6"/>
        <v>4.7176404808498744E-5</v>
      </c>
      <c r="AN5" s="123">
        <f t="shared" si="7"/>
        <v>0.99995282359519155</v>
      </c>
    </row>
    <row r="6" spans="1:40" ht="16.5" thickBot="1">
      <c r="A6" s="24"/>
      <c r="B6" s="34"/>
      <c r="C6" s="34">
        <v>37</v>
      </c>
      <c r="D6" s="38">
        <v>18473.379199999999</v>
      </c>
      <c r="E6" s="39">
        <v>34.0961</v>
      </c>
      <c r="F6" s="39">
        <v>37.061500000000002</v>
      </c>
      <c r="G6" s="39">
        <v>39.290599999999998</v>
      </c>
      <c r="H6" s="39">
        <v>3713.5259999999998</v>
      </c>
      <c r="I6" s="39">
        <v>47.433999999999997</v>
      </c>
      <c r="J6" s="40">
        <f t="shared" si="0"/>
        <v>1.0315349999999999</v>
      </c>
      <c r="L6" s="38"/>
      <c r="M6" s="39"/>
      <c r="N6" s="39"/>
      <c r="O6" s="39"/>
      <c r="P6" s="39"/>
      <c r="Q6" s="39"/>
      <c r="R6" s="40">
        <f t="shared" si="1"/>
        <v>0</v>
      </c>
      <c r="S6" s="20"/>
      <c r="T6" s="41"/>
      <c r="U6" s="42"/>
      <c r="V6" s="43"/>
      <c r="W6" s="41"/>
      <c r="X6" s="42"/>
      <c r="Y6" s="43"/>
      <c r="Z6">
        <v>2186428</v>
      </c>
      <c r="AA6">
        <v>1145</v>
      </c>
      <c r="AB6">
        <v>2185283</v>
      </c>
      <c r="AC6">
        <v>2513908</v>
      </c>
      <c r="AD6">
        <v>12</v>
      </c>
      <c r="AE6">
        <v>2513896</v>
      </c>
      <c r="AF6">
        <v>2513908</v>
      </c>
      <c r="AG6">
        <v>24</v>
      </c>
      <c r="AH6">
        <v>2513884</v>
      </c>
      <c r="AI6" s="123">
        <f t="shared" si="2"/>
        <v>5.2368520710492183E-4</v>
      </c>
      <c r="AJ6" s="123">
        <f t="shared" si="3"/>
        <v>0.99947631479289512</v>
      </c>
      <c r="AK6" s="123">
        <f t="shared" si="4"/>
        <v>4.7734443742571331E-6</v>
      </c>
      <c r="AL6" s="123">
        <f t="shared" si="5"/>
        <v>0.99999522655562578</v>
      </c>
      <c r="AM6" s="123">
        <f t="shared" si="6"/>
        <v>9.5468887485142662E-6</v>
      </c>
      <c r="AN6" s="123">
        <f t="shared" si="7"/>
        <v>0.99999045311125145</v>
      </c>
    </row>
    <row r="7" spans="1:40" ht="15.75">
      <c r="A7" s="24"/>
      <c r="B7" s="13" t="s">
        <v>5</v>
      </c>
      <c r="C7" s="13">
        <v>22</v>
      </c>
      <c r="D7" s="17">
        <v>104641.22719999999</v>
      </c>
      <c r="E7" s="18">
        <v>43.256599999999999</v>
      </c>
      <c r="F7" s="18">
        <v>45.535899999999998</v>
      </c>
      <c r="G7" s="18">
        <v>45.2834</v>
      </c>
      <c r="H7" s="18">
        <v>5379.7939999999999</v>
      </c>
      <c r="I7" s="18">
        <v>70.263000000000005</v>
      </c>
      <c r="J7" s="19">
        <f t="shared" si="0"/>
        <v>1.4943872222222221</v>
      </c>
      <c r="L7" s="17"/>
      <c r="M7" s="18"/>
      <c r="N7" s="18"/>
      <c r="O7" s="18"/>
      <c r="P7" s="18"/>
      <c r="Q7" s="18"/>
      <c r="R7" s="19">
        <f t="shared" si="1"/>
        <v>0</v>
      </c>
      <c r="S7" s="20"/>
      <c r="T7" s="21" t="e">
        <f ca="1">bdrate($D7:$D10,E7:E10,$L7:$L10,M7:M10)</f>
        <v>#NAME?</v>
      </c>
      <c r="U7" s="22" t="e">
        <f ca="1">bdrate($D7:$D10,F7:F10,$L7:$L10,N7:N10)</f>
        <v>#NAME?</v>
      </c>
      <c r="V7" s="22" t="e">
        <f ca="1">bdrate($D7:$D10,G7:G10,$L7:$L10,O7:O10)</f>
        <v>#NAME?</v>
      </c>
      <c r="W7" s="44" t="e">
        <f ca="1">bdrateOld($D7:$D10,E7:E10,$L7:$L10,M7:M10)</f>
        <v>#NAME?</v>
      </c>
      <c r="X7" s="45" t="e">
        <f ca="1">bdrateOld($D7:$D10,F7:F10,$L7:$L10,N7:N10)</f>
        <v>#NAME?</v>
      </c>
      <c r="Y7" s="46" t="e">
        <f ca="1">bdrateOld($D7:$D10,G7:G10,$L7:$L10,O7:O10)</f>
        <v>#NAME?</v>
      </c>
      <c r="Z7">
        <v>9444264</v>
      </c>
      <c r="AA7">
        <v>258825</v>
      </c>
      <c r="AB7">
        <v>9185439</v>
      </c>
      <c r="AC7">
        <v>4836148</v>
      </c>
      <c r="AD7">
        <v>919</v>
      </c>
      <c r="AE7">
        <v>4835229</v>
      </c>
      <c r="AF7">
        <v>4836148</v>
      </c>
      <c r="AG7">
        <v>705</v>
      </c>
      <c r="AH7">
        <v>4835443</v>
      </c>
      <c r="AI7" s="123">
        <f t="shared" si="2"/>
        <v>2.740552360670985E-2</v>
      </c>
      <c r="AJ7" s="123">
        <f t="shared" si="3"/>
        <v>0.97259447639329011</v>
      </c>
      <c r="AK7" s="123">
        <f t="shared" si="4"/>
        <v>1.9002726963690937E-4</v>
      </c>
      <c r="AL7" s="123">
        <f t="shared" si="5"/>
        <v>0.99980997273036309</v>
      </c>
      <c r="AM7" s="123">
        <f t="shared" si="6"/>
        <v>1.4577717638087172E-4</v>
      </c>
      <c r="AN7" s="123">
        <f t="shared" si="7"/>
        <v>0.99985422282361913</v>
      </c>
    </row>
    <row r="8" spans="1:40" ht="15.75">
      <c r="A8" s="24"/>
      <c r="B8" s="24"/>
      <c r="C8" s="24">
        <v>27</v>
      </c>
      <c r="D8" s="28">
        <v>60819.76</v>
      </c>
      <c r="E8" s="29">
        <v>39.818300000000001</v>
      </c>
      <c r="F8" s="29">
        <v>43.124699999999997</v>
      </c>
      <c r="G8" s="29">
        <v>43.4422</v>
      </c>
      <c r="H8" s="29">
        <v>4664.0209999999997</v>
      </c>
      <c r="I8" s="29">
        <v>61.462000000000003</v>
      </c>
      <c r="J8" s="30">
        <f t="shared" si="0"/>
        <v>1.2955613888888888</v>
      </c>
      <c r="L8" s="28"/>
      <c r="M8" s="29"/>
      <c r="N8" s="29"/>
      <c r="O8" s="29"/>
      <c r="P8" s="29"/>
      <c r="Q8" s="29"/>
      <c r="R8" s="30">
        <f t="shared" si="1"/>
        <v>0</v>
      </c>
      <c r="S8" s="20"/>
      <c r="T8" s="31"/>
      <c r="U8" s="32"/>
      <c r="V8" s="32"/>
      <c r="W8" s="31"/>
      <c r="X8" s="32"/>
      <c r="Y8" s="33"/>
      <c r="Z8">
        <v>7906660</v>
      </c>
      <c r="AA8">
        <v>60179</v>
      </c>
      <c r="AB8">
        <v>7846481</v>
      </c>
      <c r="AC8">
        <v>4850288</v>
      </c>
      <c r="AD8">
        <v>54</v>
      </c>
      <c r="AE8">
        <v>4850234</v>
      </c>
      <c r="AF8">
        <v>4850288</v>
      </c>
      <c r="AG8">
        <v>42</v>
      </c>
      <c r="AH8">
        <v>4850246</v>
      </c>
      <c r="AI8" s="123">
        <f t="shared" si="2"/>
        <v>7.6111784242651132E-3</v>
      </c>
      <c r="AJ8" s="123">
        <f t="shared" si="3"/>
        <v>0.99238882157573494</v>
      </c>
      <c r="AK8" s="123">
        <f t="shared" si="4"/>
        <v>1.1133359503600612E-5</v>
      </c>
      <c r="AL8" s="123">
        <f t="shared" si="5"/>
        <v>0.99998886664049635</v>
      </c>
      <c r="AM8" s="123">
        <f t="shared" si="6"/>
        <v>8.6592796139115869E-6</v>
      </c>
      <c r="AN8" s="123">
        <f t="shared" si="7"/>
        <v>0.99999134072038609</v>
      </c>
    </row>
    <row r="9" spans="1:40" ht="15.75">
      <c r="A9" s="24"/>
      <c r="B9" s="24"/>
      <c r="C9" s="24">
        <v>32</v>
      </c>
      <c r="D9" s="28">
        <v>34771.271999999997</v>
      </c>
      <c r="E9" s="29">
        <v>36.695</v>
      </c>
      <c r="F9" s="29">
        <v>41.1248</v>
      </c>
      <c r="G9" s="29">
        <v>41.767800000000001</v>
      </c>
      <c r="H9" s="29">
        <v>4123.1120000000001</v>
      </c>
      <c r="I9" s="29">
        <v>55.689</v>
      </c>
      <c r="J9" s="30">
        <f t="shared" si="0"/>
        <v>1.1453088888888889</v>
      </c>
      <c r="L9" s="28"/>
      <c r="M9" s="29"/>
      <c r="N9" s="29"/>
      <c r="O9" s="29"/>
      <c r="P9" s="29"/>
      <c r="Q9" s="29"/>
      <c r="R9" s="30">
        <f t="shared" si="1"/>
        <v>0</v>
      </c>
      <c r="S9" s="20"/>
      <c r="T9" s="31"/>
      <c r="U9" s="47"/>
      <c r="V9" s="32"/>
      <c r="W9" s="31"/>
      <c r="X9" s="32"/>
      <c r="Y9" s="33"/>
      <c r="Z9">
        <v>6104648</v>
      </c>
      <c r="AA9">
        <v>11002</v>
      </c>
      <c r="AB9">
        <v>6093646</v>
      </c>
      <c r="AC9">
        <v>4739556</v>
      </c>
      <c r="AD9">
        <v>2</v>
      </c>
      <c r="AE9">
        <v>4739554</v>
      </c>
      <c r="AF9">
        <v>4739556</v>
      </c>
      <c r="AG9">
        <v>5</v>
      </c>
      <c r="AH9">
        <v>4739551</v>
      </c>
      <c r="AI9" s="123">
        <f t="shared" si="2"/>
        <v>1.8022333146808793E-3</v>
      </c>
      <c r="AJ9" s="123">
        <f t="shared" si="3"/>
        <v>0.99819776668531912</v>
      </c>
      <c r="AK9" s="123">
        <f t="shared" si="4"/>
        <v>4.219804555532206E-7</v>
      </c>
      <c r="AL9" s="123">
        <f t="shared" si="5"/>
        <v>0.99999957801954442</v>
      </c>
      <c r="AM9" s="123">
        <f t="shared" si="6"/>
        <v>1.0549511388830514E-6</v>
      </c>
      <c r="AN9" s="123">
        <f t="shared" si="7"/>
        <v>0.99999894504886111</v>
      </c>
    </row>
    <row r="10" spans="1:40" ht="16.5" thickBot="1">
      <c r="A10" s="24"/>
      <c r="B10" s="34"/>
      <c r="C10" s="34">
        <v>37</v>
      </c>
      <c r="D10" s="38">
        <v>20378.148799999999</v>
      </c>
      <c r="E10" s="39">
        <v>33.833500000000001</v>
      </c>
      <c r="F10" s="39">
        <v>39.648099999999999</v>
      </c>
      <c r="G10" s="39">
        <v>40.491999999999997</v>
      </c>
      <c r="H10" s="39">
        <v>3761.029</v>
      </c>
      <c r="I10" s="39">
        <v>50.726999999999997</v>
      </c>
      <c r="J10" s="40">
        <f t="shared" si="0"/>
        <v>1.0447302777777778</v>
      </c>
      <c r="L10" s="38"/>
      <c r="M10" s="39"/>
      <c r="N10" s="39"/>
      <c r="O10" s="39"/>
      <c r="P10" s="39"/>
      <c r="Q10" s="39"/>
      <c r="R10" s="40">
        <f t="shared" si="1"/>
        <v>0</v>
      </c>
      <c r="S10" s="20"/>
      <c r="T10" s="41"/>
      <c r="U10" s="42"/>
      <c r="V10" s="42"/>
      <c r="W10" s="41"/>
      <c r="X10" s="42"/>
      <c r="Y10" s="43"/>
      <c r="Z10">
        <v>3964636</v>
      </c>
      <c r="AA10">
        <v>1571</v>
      </c>
      <c r="AB10">
        <v>3963065</v>
      </c>
      <c r="AC10">
        <v>3961588</v>
      </c>
      <c r="AD10">
        <v>0</v>
      </c>
      <c r="AE10">
        <v>3961588</v>
      </c>
      <c r="AF10">
        <v>3961588</v>
      </c>
      <c r="AG10">
        <v>0</v>
      </c>
      <c r="AH10">
        <v>3961588</v>
      </c>
      <c r="AI10" s="123">
        <f t="shared" si="2"/>
        <v>3.9625327520609712E-4</v>
      </c>
      <c r="AJ10" s="123">
        <f t="shared" si="3"/>
        <v>0.99960374672479391</v>
      </c>
      <c r="AK10" s="123">
        <f t="shared" si="4"/>
        <v>0</v>
      </c>
      <c r="AL10" s="123">
        <f t="shared" si="5"/>
        <v>1</v>
      </c>
      <c r="AM10" s="123">
        <f t="shared" si="6"/>
        <v>0</v>
      </c>
      <c r="AN10" s="123">
        <f t="shared" si="7"/>
        <v>1</v>
      </c>
    </row>
    <row r="11" spans="1:40" ht="15.75">
      <c r="A11" s="118"/>
      <c r="B11" s="117" t="s">
        <v>0</v>
      </c>
      <c r="C11" s="117">
        <v>22</v>
      </c>
      <c r="D11" s="17">
        <v>402497.25439999998</v>
      </c>
      <c r="E11" s="18">
        <v>42.220999999999997</v>
      </c>
      <c r="F11" s="18">
        <v>40.884999999999998</v>
      </c>
      <c r="G11" s="18">
        <v>40.335000000000001</v>
      </c>
      <c r="H11" s="18">
        <v>13202.128000000001</v>
      </c>
      <c r="I11" s="18">
        <v>146.17099999999999</v>
      </c>
      <c r="J11" s="19">
        <f t="shared" si="0"/>
        <v>3.6672577777777779</v>
      </c>
      <c r="L11" s="17"/>
      <c r="M11" s="18"/>
      <c r="N11" s="18"/>
      <c r="O11" s="18"/>
      <c r="P11" s="18"/>
      <c r="Q11" s="18"/>
      <c r="R11" s="19">
        <f t="shared" si="1"/>
        <v>0</v>
      </c>
      <c r="S11" s="20"/>
      <c r="T11" s="21" t="e">
        <f ca="1">bdrate($D11:$D14,E11:E14,$L11:$L14,M11:M14)</f>
        <v>#NAME?</v>
      </c>
      <c r="U11" s="22" t="e">
        <f ca="1">bdrate($D11:$D14,F11:F14,$L11:$L14,N11:N14)</f>
        <v>#NAME?</v>
      </c>
      <c r="V11" s="22" t="e">
        <f ca="1">bdrate($D11:$D14,G11:G14,$L11:$L14,O11:O14)</f>
        <v>#NAME?</v>
      </c>
      <c r="W11" s="44" t="e">
        <f ca="1">bdrateOld($D11:$D14,E11:E14,$L11:$L14,M11:M14)</f>
        <v>#NAME?</v>
      </c>
      <c r="X11" s="45" t="e">
        <f ca="1">bdrateOld($D11:$D14,F11:F14,$L11:$L14,N11:N14)</f>
        <v>#NAME?</v>
      </c>
      <c r="Y11" s="46" t="e">
        <f ca="1">bdrateOld($D11:$D14,G11:G14,$L11:$L14,O11:O14)</f>
        <v>#NAME?</v>
      </c>
      <c r="Z11">
        <v>2217192</v>
      </c>
      <c r="AA11">
        <v>23321</v>
      </c>
      <c r="AB11">
        <v>2193871</v>
      </c>
      <c r="AC11">
        <v>1609812</v>
      </c>
      <c r="AD11">
        <v>1381</v>
      </c>
      <c r="AE11">
        <v>1608431</v>
      </c>
      <c r="AF11">
        <v>1609812</v>
      </c>
      <c r="AG11">
        <v>2106</v>
      </c>
      <c r="AH11">
        <v>1607706</v>
      </c>
      <c r="AI11" s="123">
        <f t="shared" si="2"/>
        <v>1.0518259131369768E-2</v>
      </c>
      <c r="AJ11" s="123">
        <f t="shared" si="3"/>
        <v>0.98948174086863028</v>
      </c>
      <c r="AK11" s="123">
        <f t="shared" si="4"/>
        <v>8.5786414811170493E-4</v>
      </c>
      <c r="AL11" s="123">
        <f t="shared" si="5"/>
        <v>0.99914213585188827</v>
      </c>
      <c r="AM11" s="123">
        <f t="shared" si="6"/>
        <v>1.3082272961066261E-3</v>
      </c>
      <c r="AN11" s="123">
        <f t="shared" si="7"/>
        <v>0.99869177270389342</v>
      </c>
    </row>
    <row r="12" spans="1:40" ht="15.75">
      <c r="A12" s="118"/>
      <c r="B12" s="118"/>
      <c r="C12" s="118">
        <v>27</v>
      </c>
      <c r="D12" s="28">
        <v>247857.95199999999</v>
      </c>
      <c r="E12" s="29">
        <v>38.635300000000001</v>
      </c>
      <c r="F12" s="29">
        <v>38.451099999999997</v>
      </c>
      <c r="G12" s="29">
        <v>37.099200000000003</v>
      </c>
      <c r="H12" s="29">
        <v>11436.642</v>
      </c>
      <c r="I12" s="29">
        <v>121.098</v>
      </c>
      <c r="J12" s="30">
        <f t="shared" si="0"/>
        <v>3.1768450000000001</v>
      </c>
      <c r="L12" s="28"/>
      <c r="M12" s="29"/>
      <c r="N12" s="29"/>
      <c r="O12" s="29"/>
      <c r="P12" s="29"/>
      <c r="Q12" s="29"/>
      <c r="R12" s="30">
        <f t="shared" si="1"/>
        <v>0</v>
      </c>
      <c r="S12" s="20"/>
      <c r="T12" s="31"/>
      <c r="U12" s="32"/>
      <c r="V12" s="32"/>
      <c r="W12" s="31"/>
      <c r="X12" s="32"/>
      <c r="Y12" s="33"/>
      <c r="Z12">
        <v>1767672</v>
      </c>
      <c r="AA12">
        <v>15600</v>
      </c>
      <c r="AB12">
        <v>1752072</v>
      </c>
      <c r="AC12">
        <v>1446144</v>
      </c>
      <c r="AD12">
        <v>567</v>
      </c>
      <c r="AE12">
        <v>1445577</v>
      </c>
      <c r="AF12">
        <v>1446144</v>
      </c>
      <c r="AG12">
        <v>856</v>
      </c>
      <c r="AH12">
        <v>1445288</v>
      </c>
      <c r="AI12" s="123">
        <f t="shared" si="2"/>
        <v>8.8251666598780764E-3</v>
      </c>
      <c r="AJ12" s="123">
        <f t="shared" si="3"/>
        <v>0.99117483334012191</v>
      </c>
      <c r="AK12" s="123">
        <f t="shared" si="4"/>
        <v>3.9207713754646842E-4</v>
      </c>
      <c r="AL12" s="123">
        <f t="shared" si="5"/>
        <v>0.99960792286245348</v>
      </c>
      <c r="AM12" s="123">
        <f t="shared" si="6"/>
        <v>5.9191892370331033E-4</v>
      </c>
      <c r="AN12" s="123">
        <f t="shared" si="7"/>
        <v>0.99940808107629664</v>
      </c>
    </row>
    <row r="13" spans="1:40" ht="15.75">
      <c r="A13" s="118"/>
      <c r="B13" s="118"/>
      <c r="C13" s="118">
        <v>32</v>
      </c>
      <c r="D13" s="28">
        <v>153760.16959999999</v>
      </c>
      <c r="E13" s="29">
        <v>34.740600000000001</v>
      </c>
      <c r="F13" s="29">
        <v>36.857999999999997</v>
      </c>
      <c r="G13" s="29">
        <v>35.636499999999998</v>
      </c>
      <c r="H13" s="29">
        <v>9931.4619999999995</v>
      </c>
      <c r="I13" s="29">
        <v>108.083</v>
      </c>
      <c r="J13" s="30">
        <f t="shared" si="0"/>
        <v>2.7587394444444442</v>
      </c>
      <c r="L13" s="28"/>
      <c r="M13" s="29"/>
      <c r="N13" s="29"/>
      <c r="O13" s="29"/>
      <c r="P13" s="29"/>
      <c r="Q13" s="29"/>
      <c r="R13" s="30">
        <f t="shared" si="1"/>
        <v>0</v>
      </c>
      <c r="S13" s="20"/>
      <c r="T13" s="31"/>
      <c r="U13" s="32"/>
      <c r="V13" s="32"/>
      <c r="W13" s="31"/>
      <c r="X13" s="32"/>
      <c r="Y13" s="33"/>
      <c r="Z13">
        <v>1783276</v>
      </c>
      <c r="AA13">
        <v>6153</v>
      </c>
      <c r="AB13">
        <v>1777123</v>
      </c>
      <c r="AC13">
        <v>1627144</v>
      </c>
      <c r="AD13">
        <v>70</v>
      </c>
      <c r="AE13">
        <v>1627074</v>
      </c>
      <c r="AF13">
        <v>1627144</v>
      </c>
      <c r="AG13">
        <v>151</v>
      </c>
      <c r="AH13">
        <v>1626993</v>
      </c>
      <c r="AI13" s="123">
        <f t="shared" si="2"/>
        <v>3.4503913022998121E-3</v>
      </c>
      <c r="AJ13" s="123">
        <f t="shared" si="3"/>
        <v>0.99654960869770015</v>
      </c>
      <c r="AK13" s="123">
        <f t="shared" si="4"/>
        <v>4.3020162935794249E-5</v>
      </c>
      <c r="AL13" s="123">
        <f t="shared" si="5"/>
        <v>0.99995697983706422</v>
      </c>
      <c r="AM13" s="123">
        <f t="shared" si="6"/>
        <v>9.2800637190070461E-5</v>
      </c>
      <c r="AN13" s="123">
        <f t="shared" si="7"/>
        <v>0.99990719936280992</v>
      </c>
    </row>
    <row r="14" spans="1:40" ht="16.5" thickBot="1">
      <c r="A14" s="118"/>
      <c r="B14" s="119"/>
      <c r="C14" s="119">
        <v>37</v>
      </c>
      <c r="D14" s="38">
        <v>81431.9856</v>
      </c>
      <c r="E14" s="39">
        <v>30.6311</v>
      </c>
      <c r="F14" s="39">
        <v>35.665100000000002</v>
      </c>
      <c r="G14" s="39">
        <v>34.499299999999998</v>
      </c>
      <c r="H14" s="39">
        <v>8592.348</v>
      </c>
      <c r="I14" s="39">
        <v>97.924999999999997</v>
      </c>
      <c r="J14" s="40">
        <f t="shared" si="0"/>
        <v>2.3867633333333331</v>
      </c>
      <c r="L14" s="38"/>
      <c r="M14" s="39"/>
      <c r="N14" s="39"/>
      <c r="O14" s="39"/>
      <c r="P14" s="39"/>
      <c r="Q14" s="39"/>
      <c r="R14" s="40">
        <f t="shared" si="1"/>
        <v>0</v>
      </c>
      <c r="S14" s="20"/>
      <c r="T14" s="41"/>
      <c r="U14" s="42"/>
      <c r="V14" s="42"/>
      <c r="W14" s="41"/>
      <c r="X14" s="42"/>
      <c r="Y14" s="43"/>
      <c r="Z14">
        <v>2447484</v>
      </c>
      <c r="AA14">
        <v>1604</v>
      </c>
      <c r="AB14">
        <v>2445880</v>
      </c>
      <c r="AC14">
        <v>2923736</v>
      </c>
      <c r="AD14">
        <v>32</v>
      </c>
      <c r="AE14">
        <v>2923704</v>
      </c>
      <c r="AF14">
        <v>2923736</v>
      </c>
      <c r="AG14">
        <v>22</v>
      </c>
      <c r="AH14">
        <v>2923714</v>
      </c>
      <c r="AI14" s="123">
        <f t="shared" si="2"/>
        <v>6.5536689923202771E-4</v>
      </c>
      <c r="AJ14" s="123">
        <f t="shared" si="3"/>
        <v>0.99934463310076793</v>
      </c>
      <c r="AK14" s="123">
        <f t="shared" si="4"/>
        <v>1.0944900633983369E-5</v>
      </c>
      <c r="AL14" s="123">
        <f t="shared" si="5"/>
        <v>0.99998905509936598</v>
      </c>
      <c r="AM14" s="123">
        <f t="shared" si="6"/>
        <v>7.5246191858635666E-6</v>
      </c>
      <c r="AN14" s="123">
        <f t="shared" si="7"/>
        <v>0.99999247538081415</v>
      </c>
    </row>
    <row r="15" spans="1:40" ht="15.75">
      <c r="A15" s="118"/>
      <c r="B15" s="117" t="s">
        <v>6</v>
      </c>
      <c r="C15" s="117">
        <v>22</v>
      </c>
      <c r="D15" s="17">
        <v>100199.4</v>
      </c>
      <c r="E15" s="18">
        <v>43.659599999999998</v>
      </c>
      <c r="F15" s="18">
        <v>46.415500000000002</v>
      </c>
      <c r="G15" s="18">
        <v>46.061399999999999</v>
      </c>
      <c r="H15" s="18">
        <v>8890.3140000000003</v>
      </c>
      <c r="I15" s="18">
        <v>98.3</v>
      </c>
      <c r="J15" s="19">
        <f t="shared" si="0"/>
        <v>2.4695316666666667</v>
      </c>
      <c r="L15" s="17"/>
      <c r="M15" s="18"/>
      <c r="N15" s="18"/>
      <c r="O15" s="18"/>
      <c r="P15" s="18"/>
      <c r="Q15" s="18"/>
      <c r="R15" s="19">
        <f t="shared" si="1"/>
        <v>0</v>
      </c>
      <c r="S15" s="20"/>
      <c r="T15" s="21" t="e">
        <f ca="1">bdrate($D15:$D18,E15:E18,$L15:$L18,M15:M18)</f>
        <v>#NAME?</v>
      </c>
      <c r="U15" s="22" t="e">
        <f ca="1">bdrate($D15:$D18,F15:F18,$L15:$L18,N15:N18)</f>
        <v>#NAME?</v>
      </c>
      <c r="V15" s="22" t="e">
        <f ca="1">bdrate($D15:$D18,G15:G18,$L15:$L18,O15:O18)</f>
        <v>#NAME?</v>
      </c>
      <c r="W15" s="44" t="e">
        <f ca="1">bdrateOld($D15:$D18,E15:E18,$L15:$L18,M15:M18)</f>
        <v>#NAME?</v>
      </c>
      <c r="X15" s="45" t="e">
        <f ca="1">bdrateOld($D15:$D18,F15:F18,$L15:$L18,N15:N18)</f>
        <v>#NAME?</v>
      </c>
      <c r="Y15" s="46" t="e">
        <f ca="1">bdrateOld($D15:$D18,G15:G18,$L15:$L18,O15:O18)</f>
        <v>#NAME?</v>
      </c>
      <c r="Z15">
        <v>2031440</v>
      </c>
      <c r="AA15">
        <v>6380</v>
      </c>
      <c r="AB15">
        <v>2025060</v>
      </c>
      <c r="AC15">
        <v>2808284</v>
      </c>
      <c r="AD15">
        <v>291</v>
      </c>
      <c r="AE15">
        <v>2807993</v>
      </c>
      <c r="AF15">
        <v>2808284</v>
      </c>
      <c r="AG15">
        <v>486</v>
      </c>
      <c r="AH15">
        <v>2807798</v>
      </c>
      <c r="AI15" s="123">
        <f t="shared" si="2"/>
        <v>3.1406293072894103E-3</v>
      </c>
      <c r="AJ15" s="123">
        <f t="shared" si="3"/>
        <v>0.99685937069271058</v>
      </c>
      <c r="AK15" s="123">
        <f t="shared" si="4"/>
        <v>1.0362199834489675E-4</v>
      </c>
      <c r="AL15" s="123">
        <f t="shared" si="5"/>
        <v>0.9998963780016551</v>
      </c>
      <c r="AM15" s="123">
        <f t="shared" si="6"/>
        <v>1.7305941991621929E-4</v>
      </c>
      <c r="AN15" s="123">
        <f t="shared" si="7"/>
        <v>0.99982694058008381</v>
      </c>
    </row>
    <row r="16" spans="1:40" ht="15.75">
      <c r="A16" s="118"/>
      <c r="B16" s="118"/>
      <c r="C16" s="118">
        <v>27</v>
      </c>
      <c r="D16" s="28">
        <v>46114.235200000003</v>
      </c>
      <c r="E16" s="29">
        <v>41.3035</v>
      </c>
      <c r="F16" s="29">
        <v>45.590499999999999</v>
      </c>
      <c r="G16" s="29">
        <v>45.351700000000001</v>
      </c>
      <c r="H16" s="29">
        <v>7523.8370000000004</v>
      </c>
      <c r="I16" s="29">
        <v>85.662000000000006</v>
      </c>
      <c r="J16" s="30">
        <f t="shared" si="0"/>
        <v>2.0899547222222226</v>
      </c>
      <c r="L16" s="28"/>
      <c r="M16" s="29"/>
      <c r="N16" s="29"/>
      <c r="O16" s="29"/>
      <c r="P16" s="29"/>
      <c r="Q16" s="29"/>
      <c r="R16" s="30">
        <f t="shared" si="1"/>
        <v>0</v>
      </c>
      <c r="S16" s="20"/>
      <c r="T16" s="31"/>
      <c r="U16" s="32"/>
      <c r="V16" s="32"/>
      <c r="W16" s="31"/>
      <c r="X16" s="32"/>
      <c r="Y16" s="33"/>
      <c r="Z16">
        <v>1123232</v>
      </c>
      <c r="AA16">
        <v>3280</v>
      </c>
      <c r="AB16">
        <v>1119952</v>
      </c>
      <c r="AC16">
        <v>1528216</v>
      </c>
      <c r="AD16">
        <v>44</v>
      </c>
      <c r="AE16">
        <v>1528172</v>
      </c>
      <c r="AF16">
        <v>1528216</v>
      </c>
      <c r="AG16">
        <v>113</v>
      </c>
      <c r="AH16">
        <v>1528103</v>
      </c>
      <c r="AI16" s="123">
        <f t="shared" si="2"/>
        <v>2.9201447252215035E-3</v>
      </c>
      <c r="AJ16" s="123">
        <f t="shared" si="3"/>
        <v>0.99707985527477849</v>
      </c>
      <c r="AK16" s="123">
        <f t="shared" si="4"/>
        <v>2.8791741481570668E-5</v>
      </c>
      <c r="AL16" s="123">
        <f t="shared" si="5"/>
        <v>0.99997120825851848</v>
      </c>
      <c r="AM16" s="123">
        <f t="shared" si="6"/>
        <v>7.394242698676103E-5</v>
      </c>
      <c r="AN16" s="123">
        <f t="shared" si="7"/>
        <v>0.99992605757301323</v>
      </c>
    </row>
    <row r="17" spans="1:40" ht="15.75">
      <c r="A17" s="118"/>
      <c r="B17" s="118"/>
      <c r="C17" s="118">
        <v>32</v>
      </c>
      <c r="D17" s="28">
        <v>25862.1744</v>
      </c>
      <c r="E17" s="29">
        <v>39.760899999999999</v>
      </c>
      <c r="F17" s="29">
        <v>45.016300000000001</v>
      </c>
      <c r="G17" s="29">
        <v>44.933500000000002</v>
      </c>
      <c r="H17" s="29">
        <v>6905.098</v>
      </c>
      <c r="I17" s="29">
        <v>79.951999999999998</v>
      </c>
      <c r="J17" s="30">
        <f t="shared" si="0"/>
        <v>1.9180827777777778</v>
      </c>
      <c r="L17" s="28"/>
      <c r="M17" s="29"/>
      <c r="N17" s="29"/>
      <c r="O17" s="29"/>
      <c r="P17" s="29"/>
      <c r="Q17" s="29"/>
      <c r="R17" s="30">
        <f t="shared" si="1"/>
        <v>0</v>
      </c>
      <c r="S17" s="20"/>
      <c r="T17" s="31"/>
      <c r="U17" s="32"/>
      <c r="V17" s="32"/>
      <c r="W17" s="31"/>
      <c r="X17" s="32"/>
      <c r="Y17" s="33"/>
      <c r="Z17">
        <v>730584</v>
      </c>
      <c r="AA17">
        <v>960</v>
      </c>
      <c r="AB17">
        <v>729624</v>
      </c>
      <c r="AC17">
        <v>1167172</v>
      </c>
      <c r="AD17">
        <v>13</v>
      </c>
      <c r="AE17">
        <v>1167159</v>
      </c>
      <c r="AF17">
        <v>1167172</v>
      </c>
      <c r="AG17">
        <v>27</v>
      </c>
      <c r="AH17">
        <v>1167145</v>
      </c>
      <c r="AI17" s="123">
        <f t="shared" si="2"/>
        <v>1.3140172793272233E-3</v>
      </c>
      <c r="AJ17" s="123">
        <f t="shared" si="3"/>
        <v>0.99868598272067277</v>
      </c>
      <c r="AK17" s="123">
        <f t="shared" si="4"/>
        <v>1.1138032783514341E-5</v>
      </c>
      <c r="AL17" s="123">
        <f t="shared" si="5"/>
        <v>0.99998886196721648</v>
      </c>
      <c r="AM17" s="123">
        <f t="shared" si="6"/>
        <v>2.3132837319606708E-5</v>
      </c>
      <c r="AN17" s="123">
        <f t="shared" si="7"/>
        <v>0.99997686716268042</v>
      </c>
    </row>
    <row r="18" spans="1:40" ht="16.5" thickBot="1">
      <c r="A18" s="119"/>
      <c r="B18" s="119"/>
      <c r="C18" s="119">
        <v>37</v>
      </c>
      <c r="D18" s="38">
        <v>14400.9328</v>
      </c>
      <c r="E18" s="39">
        <v>38.064100000000003</v>
      </c>
      <c r="F18" s="39">
        <v>44.542400000000001</v>
      </c>
      <c r="G18" s="39">
        <v>44.491599999999998</v>
      </c>
      <c r="H18" s="39">
        <v>6521.5649999999996</v>
      </c>
      <c r="I18" s="39">
        <v>76.614000000000004</v>
      </c>
      <c r="J18" s="40">
        <f t="shared" si="0"/>
        <v>1.8115458333333332</v>
      </c>
      <c r="L18" s="38"/>
      <c r="M18" s="39"/>
      <c r="N18" s="39"/>
      <c r="O18" s="39"/>
      <c r="P18" s="39"/>
      <c r="Q18" s="39"/>
      <c r="R18" s="40">
        <f t="shared" si="1"/>
        <v>0</v>
      </c>
      <c r="S18" s="20"/>
      <c r="T18" s="41"/>
      <c r="U18" s="42"/>
      <c r="V18" s="42"/>
      <c r="W18" s="41"/>
      <c r="X18" s="42"/>
      <c r="Y18" s="43"/>
      <c r="Z18">
        <v>460928</v>
      </c>
      <c r="AA18">
        <v>252</v>
      </c>
      <c r="AB18">
        <v>460676</v>
      </c>
      <c r="AC18">
        <v>840932</v>
      </c>
      <c r="AD18">
        <v>3</v>
      </c>
      <c r="AE18">
        <v>840929</v>
      </c>
      <c r="AF18">
        <v>840932</v>
      </c>
      <c r="AG18">
        <v>14</v>
      </c>
      <c r="AH18">
        <v>840918</v>
      </c>
      <c r="AI18" s="123">
        <f t="shared" si="2"/>
        <v>5.4672313246320462E-4</v>
      </c>
      <c r="AJ18" s="123">
        <f t="shared" si="3"/>
        <v>0.99945327686753682</v>
      </c>
      <c r="AK18" s="123">
        <f t="shared" si="4"/>
        <v>3.567470378104294E-6</v>
      </c>
      <c r="AL18" s="123">
        <f t="shared" si="5"/>
        <v>0.99999643252962189</v>
      </c>
      <c r="AM18" s="123">
        <f t="shared" si="6"/>
        <v>1.6648195097820038E-5</v>
      </c>
      <c r="AN18" s="123">
        <f t="shared" si="7"/>
        <v>0.99998335180490217</v>
      </c>
    </row>
    <row r="19" spans="1:40" ht="15.75">
      <c r="A19" s="13" t="s">
        <v>7</v>
      </c>
      <c r="B19" s="13" t="s">
        <v>8</v>
      </c>
      <c r="C19" s="13">
        <v>22</v>
      </c>
      <c r="D19" s="17">
        <v>22211.887200000001</v>
      </c>
      <c r="E19" s="18">
        <v>42.681699999999999</v>
      </c>
      <c r="F19" s="18">
        <v>44.424999999999997</v>
      </c>
      <c r="G19" s="18">
        <v>45.902299999999997</v>
      </c>
      <c r="H19" s="18">
        <v>3864.5210000000002</v>
      </c>
      <c r="I19" s="18">
        <v>41.792999999999999</v>
      </c>
      <c r="J19" s="19">
        <f t="shared" si="0"/>
        <v>1.0734780555555556</v>
      </c>
      <c r="L19" s="14"/>
      <c r="M19" s="15"/>
      <c r="N19" s="15"/>
      <c r="O19" s="15"/>
      <c r="P19" s="15"/>
      <c r="Q19" s="15"/>
      <c r="R19" s="16">
        <f t="shared" si="1"/>
        <v>0</v>
      </c>
      <c r="S19" s="20"/>
      <c r="T19" s="21" t="e">
        <f ca="1">bdrate($D19:$D22,E19:E22,$L19:$L22,M19:M22)</f>
        <v>#NAME?</v>
      </c>
      <c r="U19" s="22" t="e">
        <f ca="1">bdrate($D19:$D22,F19:F22,$L19:$L22,N19:N22)</f>
        <v>#NAME?</v>
      </c>
      <c r="V19" s="22" t="e">
        <f ca="1">bdrate($D19:$D22,G19:G22,$L19:$L22,O19:O22)</f>
        <v>#NAME?</v>
      </c>
      <c r="W19" s="44" t="e">
        <f ca="1">bdrateOld($D19:$D22,E19:E22,$L19:$L22,M19:M22)</f>
        <v>#NAME?</v>
      </c>
      <c r="X19" s="45" t="e">
        <f ca="1">bdrateOld($D19:$D22,F19:F22,$L19:$L22,N19:N22)</f>
        <v>#NAME?</v>
      </c>
      <c r="Y19" s="46" t="e">
        <f ca="1">bdrateOld($D19:$D22,G19:G22,$L19:$L22,O19:O22)</f>
        <v>#NAME?</v>
      </c>
      <c r="Z19">
        <v>1894208</v>
      </c>
      <c r="AA19">
        <v>7931</v>
      </c>
      <c r="AB19">
        <v>1886277</v>
      </c>
      <c r="AC19">
        <v>1441960</v>
      </c>
      <c r="AD19">
        <v>33</v>
      </c>
      <c r="AE19">
        <v>1441927</v>
      </c>
      <c r="AF19">
        <v>1441960</v>
      </c>
      <c r="AG19">
        <v>91</v>
      </c>
      <c r="AH19">
        <v>1441869</v>
      </c>
      <c r="AI19" s="123">
        <f t="shared" si="2"/>
        <v>4.1869741865729632E-3</v>
      </c>
      <c r="AJ19" s="123">
        <f t="shared" si="3"/>
        <v>0.99581302581342701</v>
      </c>
      <c r="AK19" s="123">
        <f t="shared" si="4"/>
        <v>2.2885516935282532E-5</v>
      </c>
      <c r="AL19" s="123">
        <f t="shared" si="5"/>
        <v>0.9999771144830647</v>
      </c>
      <c r="AM19" s="123">
        <f t="shared" si="6"/>
        <v>6.3108546700324557E-5</v>
      </c>
      <c r="AN19" s="123">
        <f t="shared" si="7"/>
        <v>0.99993689145329967</v>
      </c>
    </row>
    <row r="20" spans="1:40" ht="15.75">
      <c r="A20" s="24" t="s">
        <v>9</v>
      </c>
      <c r="B20" s="24"/>
      <c r="C20" s="24">
        <v>27</v>
      </c>
      <c r="D20" s="28">
        <v>12113.564</v>
      </c>
      <c r="E20" s="29">
        <v>40.990400000000001</v>
      </c>
      <c r="F20" s="29">
        <v>42.572699999999998</v>
      </c>
      <c r="G20" s="29">
        <v>43.589700000000001</v>
      </c>
      <c r="H20" s="29">
        <v>3233.2550000000001</v>
      </c>
      <c r="I20" s="29">
        <v>36.988</v>
      </c>
      <c r="J20" s="30">
        <f t="shared" si="0"/>
        <v>0.89812638888888896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  <c r="Z20">
        <v>1174364</v>
      </c>
      <c r="AA20">
        <v>2449</v>
      </c>
      <c r="AB20">
        <v>1171915</v>
      </c>
      <c r="AC20">
        <v>1054000</v>
      </c>
      <c r="AD20">
        <v>1</v>
      </c>
      <c r="AE20">
        <v>1053999</v>
      </c>
      <c r="AF20">
        <v>1054000</v>
      </c>
      <c r="AG20">
        <v>27</v>
      </c>
      <c r="AH20">
        <v>1053973</v>
      </c>
      <c r="AI20" s="123">
        <f t="shared" si="2"/>
        <v>2.0853840887493143E-3</v>
      </c>
      <c r="AJ20" s="123">
        <f t="shared" si="3"/>
        <v>0.99791461591125064</v>
      </c>
      <c r="AK20" s="123">
        <f t="shared" si="4"/>
        <v>9.4876660341555977E-7</v>
      </c>
      <c r="AL20" s="123">
        <f t="shared" si="5"/>
        <v>0.99999905123339661</v>
      </c>
      <c r="AM20" s="123">
        <f t="shared" si="6"/>
        <v>2.5616698292220115E-5</v>
      </c>
      <c r="AN20" s="123">
        <f t="shared" si="7"/>
        <v>0.99997438330170774</v>
      </c>
    </row>
    <row r="21" spans="1:40" ht="15.75">
      <c r="A21" s="24"/>
      <c r="B21" s="24"/>
      <c r="C21" s="24">
        <v>32</v>
      </c>
      <c r="D21" s="28">
        <v>6825.9135999999999</v>
      </c>
      <c r="E21" s="29">
        <v>38.936700000000002</v>
      </c>
      <c r="F21" s="29">
        <v>41.117100000000001</v>
      </c>
      <c r="G21" s="29">
        <v>42.051099999999998</v>
      </c>
      <c r="H21" s="29">
        <v>2929.4389999999999</v>
      </c>
      <c r="I21" s="29">
        <v>34.009</v>
      </c>
      <c r="J21" s="30">
        <f t="shared" si="0"/>
        <v>0.81373305555555553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  <c r="Z21">
        <v>669324</v>
      </c>
      <c r="AA21">
        <v>892</v>
      </c>
      <c r="AB21">
        <v>668432</v>
      </c>
      <c r="AC21">
        <v>792944</v>
      </c>
      <c r="AD21">
        <v>0</v>
      </c>
      <c r="AE21">
        <v>792944</v>
      </c>
      <c r="AF21">
        <v>792944</v>
      </c>
      <c r="AG21">
        <v>2</v>
      </c>
      <c r="AH21">
        <v>792942</v>
      </c>
      <c r="AI21" s="123">
        <f t="shared" si="2"/>
        <v>1.3326879060066574E-3</v>
      </c>
      <c r="AJ21" s="123">
        <f t="shared" si="3"/>
        <v>0.9986673120939934</v>
      </c>
      <c r="AK21" s="123">
        <f t="shared" si="4"/>
        <v>0</v>
      </c>
      <c r="AL21" s="123">
        <f t="shared" si="5"/>
        <v>1</v>
      </c>
      <c r="AM21" s="123">
        <f t="shared" si="6"/>
        <v>2.5222462115861902E-6</v>
      </c>
      <c r="AN21" s="123">
        <f t="shared" si="7"/>
        <v>0.99999747775378844</v>
      </c>
    </row>
    <row r="22" spans="1:40" ht="16.5" thickBot="1">
      <c r="A22" s="24"/>
      <c r="B22" s="34"/>
      <c r="C22" s="34">
        <v>37</v>
      </c>
      <c r="D22" s="38">
        <v>3806.5967999999998</v>
      </c>
      <c r="E22" s="39">
        <v>36.4983</v>
      </c>
      <c r="F22" s="39">
        <v>40.078200000000002</v>
      </c>
      <c r="G22" s="39">
        <v>41.161000000000001</v>
      </c>
      <c r="H22" s="39">
        <v>2769.9580000000001</v>
      </c>
      <c r="I22" s="39">
        <v>31.7</v>
      </c>
      <c r="J22" s="40">
        <f t="shared" si="0"/>
        <v>0.76943277777777785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  <c r="Z22">
        <v>293828</v>
      </c>
      <c r="AA22">
        <v>188</v>
      </c>
      <c r="AB22">
        <v>293640</v>
      </c>
      <c r="AC22">
        <v>491928</v>
      </c>
      <c r="AD22">
        <v>0</v>
      </c>
      <c r="AE22">
        <v>491928</v>
      </c>
      <c r="AF22">
        <v>491928</v>
      </c>
      <c r="AG22">
        <v>0</v>
      </c>
      <c r="AH22">
        <v>491928</v>
      </c>
      <c r="AI22" s="123">
        <f t="shared" si="2"/>
        <v>6.3983010468709588E-4</v>
      </c>
      <c r="AJ22" s="123">
        <f t="shared" si="3"/>
        <v>0.99936016989531296</v>
      </c>
      <c r="AK22" s="123">
        <f t="shared" si="4"/>
        <v>0</v>
      </c>
      <c r="AL22" s="123">
        <f t="shared" si="5"/>
        <v>1</v>
      </c>
      <c r="AM22" s="123">
        <f t="shared" si="6"/>
        <v>0</v>
      </c>
      <c r="AN22" s="123">
        <f t="shared" si="7"/>
        <v>1</v>
      </c>
    </row>
    <row r="23" spans="1:40" ht="15.75">
      <c r="A23" s="24"/>
      <c r="B23" s="13" t="s">
        <v>10</v>
      </c>
      <c r="C23" s="13">
        <v>22</v>
      </c>
      <c r="D23" s="17">
        <v>52700.814400000003</v>
      </c>
      <c r="E23" s="18">
        <v>41.678400000000003</v>
      </c>
      <c r="F23" s="18">
        <v>43.203099999999999</v>
      </c>
      <c r="G23" s="18">
        <v>44.048299999999998</v>
      </c>
      <c r="H23" s="18">
        <v>4624.1779999999999</v>
      </c>
      <c r="I23" s="18">
        <v>60.122999999999998</v>
      </c>
      <c r="J23" s="19">
        <f t="shared" si="0"/>
        <v>1.2844938888888888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 ca="1">bdrate($D23:$D26,E23:E26,$L23:$L26,M23:M26)</f>
        <v>#NAME?</v>
      </c>
      <c r="U23" s="22" t="e">
        <f ca="1">bdrate($D23:$D26,F23:F26,$L23:$L26,N23:N26)</f>
        <v>#NAME?</v>
      </c>
      <c r="V23" s="22" t="e">
        <f ca="1">bdrate($D23:$D26,G23:G26,$L23:$L26,O23:O26)</f>
        <v>#NAME?</v>
      </c>
      <c r="W23" s="44" t="e">
        <f ca="1">bdrateOld($D23:$D26,E23:E26,$L23:$L26,M23:M26)</f>
        <v>#NAME?</v>
      </c>
      <c r="X23" s="45" t="e">
        <f ca="1">bdrateOld($D23:$D26,F23:F26,$L23:$L26,N23:N26)</f>
        <v>#NAME?</v>
      </c>
      <c r="Y23" s="46" t="e">
        <f ca="1">bdrateOld($D23:$D26,G23:G26,$L23:$L26,O23:O26)</f>
        <v>#NAME?</v>
      </c>
      <c r="Z23">
        <v>8419916</v>
      </c>
      <c r="AA23">
        <v>85879</v>
      </c>
      <c r="AB23">
        <v>8334037</v>
      </c>
      <c r="AC23">
        <v>4123296</v>
      </c>
      <c r="AD23">
        <v>1031</v>
      </c>
      <c r="AE23">
        <v>4122265</v>
      </c>
      <c r="AF23">
        <v>4123296</v>
      </c>
      <c r="AG23">
        <v>2920</v>
      </c>
      <c r="AH23">
        <v>4120376</v>
      </c>
      <c r="AI23" s="123">
        <f t="shared" si="2"/>
        <v>1.019950792858266E-2</v>
      </c>
      <c r="AJ23" s="123">
        <f t="shared" si="3"/>
        <v>0.98980049207141729</v>
      </c>
      <c r="AK23" s="123">
        <f t="shared" si="4"/>
        <v>2.500426842991626E-4</v>
      </c>
      <c r="AL23" s="123">
        <f t="shared" si="5"/>
        <v>0.99974995731570082</v>
      </c>
      <c r="AM23" s="123">
        <f t="shared" si="6"/>
        <v>7.0817132701605709E-4</v>
      </c>
      <c r="AN23" s="123">
        <f t="shared" si="7"/>
        <v>0.99929182867298394</v>
      </c>
    </row>
    <row r="24" spans="1:40" ht="15.75">
      <c r="A24" s="24"/>
      <c r="B24" s="24"/>
      <c r="C24" s="24">
        <v>27</v>
      </c>
      <c r="D24" s="28">
        <v>28561.946400000001</v>
      </c>
      <c r="E24" s="29">
        <v>38.5946</v>
      </c>
      <c r="F24" s="29">
        <v>40.570300000000003</v>
      </c>
      <c r="G24" s="29">
        <v>41.3033</v>
      </c>
      <c r="H24" s="29">
        <v>3833.7579999999998</v>
      </c>
      <c r="I24" s="29">
        <v>49.999000000000002</v>
      </c>
      <c r="J24" s="30">
        <f t="shared" si="0"/>
        <v>1.0649327777777777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  <c r="Z24">
        <v>6477716</v>
      </c>
      <c r="AA24">
        <v>52596</v>
      </c>
      <c r="AB24">
        <v>6425120</v>
      </c>
      <c r="AC24">
        <v>3524428</v>
      </c>
      <c r="AD24">
        <v>435</v>
      </c>
      <c r="AE24">
        <v>3523993</v>
      </c>
      <c r="AF24">
        <v>3524428</v>
      </c>
      <c r="AG24">
        <v>1091</v>
      </c>
      <c r="AH24">
        <v>3523337</v>
      </c>
      <c r="AI24" s="123">
        <f t="shared" si="2"/>
        <v>8.1195285498777657E-3</v>
      </c>
      <c r="AJ24" s="123">
        <f t="shared" si="3"/>
        <v>0.99188047145012226</v>
      </c>
      <c r="AK24" s="123">
        <f t="shared" si="4"/>
        <v>1.2342428331632821E-4</v>
      </c>
      <c r="AL24" s="123">
        <f t="shared" si="5"/>
        <v>0.99987657571668365</v>
      </c>
      <c r="AM24" s="123">
        <f t="shared" si="6"/>
        <v>3.0955377723704383E-4</v>
      </c>
      <c r="AN24" s="123">
        <f t="shared" si="7"/>
        <v>0.99969044622276293</v>
      </c>
    </row>
    <row r="25" spans="1:40" ht="15.75">
      <c r="A25" s="24"/>
      <c r="B25" s="24"/>
      <c r="C25" s="24">
        <v>32</v>
      </c>
      <c r="D25" s="28">
        <v>14808.778399999999</v>
      </c>
      <c r="E25" s="29">
        <v>35.608699999999999</v>
      </c>
      <c r="F25" s="29">
        <v>38.6312</v>
      </c>
      <c r="G25" s="29">
        <v>39.673699999999997</v>
      </c>
      <c r="H25" s="29">
        <v>3312.0059999999999</v>
      </c>
      <c r="I25" s="29">
        <v>42.698</v>
      </c>
      <c r="J25" s="30">
        <f t="shared" si="0"/>
        <v>0.92000166666666661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  <c r="Z25">
        <v>4125156</v>
      </c>
      <c r="AA25">
        <v>24332</v>
      </c>
      <c r="AB25">
        <v>4100824</v>
      </c>
      <c r="AC25">
        <v>2805540</v>
      </c>
      <c r="AD25">
        <v>113</v>
      </c>
      <c r="AE25">
        <v>2805427</v>
      </c>
      <c r="AF25">
        <v>2805540</v>
      </c>
      <c r="AG25">
        <v>263</v>
      </c>
      <c r="AH25">
        <v>2805277</v>
      </c>
      <c r="AI25" s="123">
        <f t="shared" si="2"/>
        <v>5.8984435982542237E-3</v>
      </c>
      <c r="AJ25" s="123">
        <f t="shared" si="3"/>
        <v>0.9941015564017458</v>
      </c>
      <c r="AK25" s="123">
        <f t="shared" si="4"/>
        <v>4.0277451043292912E-5</v>
      </c>
      <c r="AL25" s="123">
        <f t="shared" si="5"/>
        <v>0.99995972254895671</v>
      </c>
      <c r="AM25" s="123">
        <f t="shared" si="6"/>
        <v>9.374309402111537E-5</v>
      </c>
      <c r="AN25" s="123">
        <f t="shared" si="7"/>
        <v>0.9999062569059789</v>
      </c>
    </row>
    <row r="26" spans="1:40" ht="16.5" thickBot="1">
      <c r="A26" s="24"/>
      <c r="B26" s="34"/>
      <c r="C26" s="34">
        <v>37</v>
      </c>
      <c r="D26" s="38">
        <v>7283.2951999999996</v>
      </c>
      <c r="E26" s="39">
        <v>32.784100000000002</v>
      </c>
      <c r="F26" s="39">
        <v>37.362699999999997</v>
      </c>
      <c r="G26" s="39">
        <v>38.829599999999999</v>
      </c>
      <c r="H26" s="39">
        <v>2924.65</v>
      </c>
      <c r="I26" s="39">
        <v>36.893999999999998</v>
      </c>
      <c r="J26" s="40">
        <f t="shared" si="0"/>
        <v>0.81240277777777781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  <c r="Z26">
        <v>1995664</v>
      </c>
      <c r="AA26">
        <v>7085</v>
      </c>
      <c r="AB26">
        <v>1988579</v>
      </c>
      <c r="AC26">
        <v>1878320</v>
      </c>
      <c r="AD26">
        <v>17</v>
      </c>
      <c r="AE26">
        <v>1878303</v>
      </c>
      <c r="AF26">
        <v>1878320</v>
      </c>
      <c r="AG26">
        <v>56</v>
      </c>
      <c r="AH26">
        <v>1878264</v>
      </c>
      <c r="AI26" s="123">
        <f t="shared" si="2"/>
        <v>3.5501968267203296E-3</v>
      </c>
      <c r="AJ26" s="123">
        <f t="shared" si="3"/>
        <v>0.99644980317327969</v>
      </c>
      <c r="AK26" s="123">
        <f t="shared" si="4"/>
        <v>9.0506409983389412E-6</v>
      </c>
      <c r="AL26" s="123">
        <f t="shared" si="5"/>
        <v>0.99999094935900168</v>
      </c>
      <c r="AM26" s="123">
        <f t="shared" si="6"/>
        <v>2.9813876229822394E-5</v>
      </c>
      <c r="AN26" s="123">
        <f t="shared" si="7"/>
        <v>0.9999701861237702</v>
      </c>
    </row>
    <row r="27" spans="1:40" ht="15.75">
      <c r="A27" s="24"/>
      <c r="B27" s="13" t="s">
        <v>11</v>
      </c>
      <c r="C27" s="13">
        <v>22</v>
      </c>
      <c r="D27" s="17">
        <v>105423.0704</v>
      </c>
      <c r="E27" s="18">
        <v>40.5687</v>
      </c>
      <c r="F27" s="18">
        <v>41.650700000000001</v>
      </c>
      <c r="G27" s="18">
        <v>44.127699999999997</v>
      </c>
      <c r="H27" s="18">
        <v>10036.162</v>
      </c>
      <c r="I27" s="18">
        <v>124.41200000000001</v>
      </c>
      <c r="J27" s="19">
        <f t="shared" si="0"/>
        <v>2.787822777777778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 ca="1">bdrate($D27:$D30,E27:E30,$L27:$L30,M27:M30)</f>
        <v>#NAME?</v>
      </c>
      <c r="U27" s="22" t="e">
        <f ca="1">bdrate($D27:$D30,F27:F30,$L27:$L30,N27:N30)</f>
        <v>#NAME?</v>
      </c>
      <c r="V27" s="22" t="e">
        <f ca="1">bdrate($D27:$D30,G27:G30,$L27:$L30,O27:O30)</f>
        <v>#NAME?</v>
      </c>
      <c r="W27" s="44" t="e">
        <f ca="1">bdrateOld($D27:$D30,E27:E30,$L27:$L30,M27:M30)</f>
        <v>#NAME?</v>
      </c>
      <c r="X27" s="45" t="e">
        <f ca="1">bdrateOld($D27:$D30,F27:F30,$L27:$L30,N27:N30)</f>
        <v>#NAME?</v>
      </c>
      <c r="Y27" s="46" t="e">
        <f ca="1">bdrateOld($D27:$D30,G27:G30,$L27:$L30,O27:O30)</f>
        <v>#NAME?</v>
      </c>
      <c r="Z27">
        <v>17631392</v>
      </c>
      <c r="AA27">
        <v>436972</v>
      </c>
      <c r="AB27">
        <v>17194420</v>
      </c>
      <c r="AC27">
        <v>9097660</v>
      </c>
      <c r="AD27">
        <v>8874</v>
      </c>
      <c r="AE27">
        <v>9088786</v>
      </c>
      <c r="AF27">
        <v>9097660</v>
      </c>
      <c r="AG27">
        <v>7235</v>
      </c>
      <c r="AH27">
        <v>9090425</v>
      </c>
      <c r="AI27" s="123">
        <f t="shared" si="2"/>
        <v>2.478374934888862E-2</v>
      </c>
      <c r="AJ27" s="123">
        <f t="shared" si="3"/>
        <v>0.97521625065111139</v>
      </c>
      <c r="AK27" s="123">
        <f t="shared" si="4"/>
        <v>9.754156563336067E-4</v>
      </c>
      <c r="AL27" s="123">
        <f t="shared" si="5"/>
        <v>0.99902458434366637</v>
      </c>
      <c r="AM27" s="123">
        <f t="shared" si="6"/>
        <v>7.9525944033960385E-4</v>
      </c>
      <c r="AN27" s="123">
        <f t="shared" si="7"/>
        <v>0.99920474055966035</v>
      </c>
    </row>
    <row r="28" spans="1:40" ht="15.75">
      <c r="A28" s="24"/>
      <c r="B28" s="24"/>
      <c r="C28" s="24">
        <v>27</v>
      </c>
      <c r="D28" s="28">
        <v>48662.2808</v>
      </c>
      <c r="E28" s="29">
        <v>37.924100000000003</v>
      </c>
      <c r="F28" s="29">
        <v>39.413400000000003</v>
      </c>
      <c r="G28" s="29">
        <v>42.009</v>
      </c>
      <c r="H28" s="29">
        <v>7952.7269999999999</v>
      </c>
      <c r="I28" s="29">
        <v>98.281000000000006</v>
      </c>
      <c r="J28" s="30">
        <f t="shared" si="0"/>
        <v>2.2090908333333332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  <c r="Z28">
        <v>11633932</v>
      </c>
      <c r="AA28">
        <v>90180</v>
      </c>
      <c r="AB28">
        <v>11543752</v>
      </c>
      <c r="AC28">
        <v>6916520</v>
      </c>
      <c r="AD28">
        <v>803</v>
      </c>
      <c r="AE28">
        <v>6915717</v>
      </c>
      <c r="AF28">
        <v>6916520</v>
      </c>
      <c r="AG28">
        <v>1902</v>
      </c>
      <c r="AH28">
        <v>6914618</v>
      </c>
      <c r="AI28" s="123">
        <f t="shared" si="2"/>
        <v>7.7514635636515665E-3</v>
      </c>
      <c r="AJ28" s="123">
        <f t="shared" si="3"/>
        <v>0.99224853643634847</v>
      </c>
      <c r="AK28" s="123">
        <f t="shared" si="4"/>
        <v>1.1609884739724601E-4</v>
      </c>
      <c r="AL28" s="123">
        <f t="shared" si="5"/>
        <v>0.99988390115260273</v>
      </c>
      <c r="AM28" s="123">
        <f t="shared" si="6"/>
        <v>2.7499378300069977E-4</v>
      </c>
      <c r="AN28" s="123">
        <f t="shared" si="7"/>
        <v>0.99972500621699933</v>
      </c>
    </row>
    <row r="29" spans="1:40" ht="15.75">
      <c r="A29" s="24"/>
      <c r="B29" s="24"/>
      <c r="C29" s="24">
        <v>32</v>
      </c>
      <c r="D29" s="28">
        <v>26332.151999999998</v>
      </c>
      <c r="E29" s="29">
        <v>35.685600000000001</v>
      </c>
      <c r="F29" s="29">
        <v>38.317500000000003</v>
      </c>
      <c r="G29" s="29">
        <v>40.276699999999998</v>
      </c>
      <c r="H29" s="29">
        <v>6811.9080000000004</v>
      </c>
      <c r="I29" s="29">
        <v>86.363</v>
      </c>
      <c r="J29" s="30">
        <f t="shared" si="0"/>
        <v>1.8921966666666667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  <c r="Z29">
        <v>7811300</v>
      </c>
      <c r="AA29">
        <v>31508</v>
      </c>
      <c r="AB29">
        <v>7779792</v>
      </c>
      <c r="AC29">
        <v>5600220</v>
      </c>
      <c r="AD29">
        <v>111</v>
      </c>
      <c r="AE29">
        <v>5600109</v>
      </c>
      <c r="AF29">
        <v>5600220</v>
      </c>
      <c r="AG29">
        <v>195</v>
      </c>
      <c r="AH29">
        <v>5600025</v>
      </c>
      <c r="AI29" s="123">
        <f t="shared" si="2"/>
        <v>4.0336435676519913E-3</v>
      </c>
      <c r="AJ29" s="123">
        <f t="shared" si="3"/>
        <v>0.99596635643234799</v>
      </c>
      <c r="AK29" s="123">
        <f t="shared" si="4"/>
        <v>1.9820649903039523E-5</v>
      </c>
      <c r="AL29" s="123">
        <f t="shared" si="5"/>
        <v>0.99998017935009698</v>
      </c>
      <c r="AM29" s="123">
        <f t="shared" si="6"/>
        <v>3.4820060640474842E-5</v>
      </c>
      <c r="AN29" s="123">
        <f t="shared" si="7"/>
        <v>0.99996517993935952</v>
      </c>
    </row>
    <row r="30" spans="1:40" ht="16.5" thickBot="1">
      <c r="A30" s="24"/>
      <c r="B30" s="34"/>
      <c r="C30" s="34">
        <v>37</v>
      </c>
      <c r="D30" s="38">
        <v>14255.7192</v>
      </c>
      <c r="E30" s="39">
        <v>33.2575</v>
      </c>
      <c r="F30" s="39">
        <v>37.472200000000001</v>
      </c>
      <c r="G30" s="39">
        <v>38.953899999999997</v>
      </c>
      <c r="H30" s="39">
        <v>6128.3180000000002</v>
      </c>
      <c r="I30" s="39">
        <v>76.831000000000003</v>
      </c>
      <c r="J30" s="40">
        <f t="shared" si="0"/>
        <v>1.7023105555555555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  <c r="Z30">
        <v>4258488</v>
      </c>
      <c r="AA30">
        <v>8196</v>
      </c>
      <c r="AB30">
        <v>4250292</v>
      </c>
      <c r="AC30">
        <v>4067608</v>
      </c>
      <c r="AD30">
        <v>6</v>
      </c>
      <c r="AE30">
        <v>4067602</v>
      </c>
      <c r="AF30">
        <v>4067608</v>
      </c>
      <c r="AG30">
        <v>49</v>
      </c>
      <c r="AH30">
        <v>4067559</v>
      </c>
      <c r="AI30" s="123">
        <f t="shared" si="2"/>
        <v>1.9246267689377074E-3</v>
      </c>
      <c r="AJ30" s="123">
        <f t="shared" si="3"/>
        <v>0.99807537323106232</v>
      </c>
      <c r="AK30" s="123">
        <f t="shared" si="4"/>
        <v>1.4750683940045354E-6</v>
      </c>
      <c r="AL30" s="123">
        <f t="shared" si="5"/>
        <v>0.99999852493160601</v>
      </c>
      <c r="AM30" s="123">
        <f t="shared" si="6"/>
        <v>1.2046391884370372E-5</v>
      </c>
      <c r="AN30" s="123">
        <f t="shared" si="7"/>
        <v>0.99998795360811565</v>
      </c>
    </row>
    <row r="31" spans="1:40" ht="15.75">
      <c r="A31" s="24"/>
      <c r="B31" s="13" t="s">
        <v>12</v>
      </c>
      <c r="C31" s="13">
        <v>22</v>
      </c>
      <c r="D31" s="17">
        <v>71127.828800000003</v>
      </c>
      <c r="E31" s="18">
        <v>41.250999999999998</v>
      </c>
      <c r="F31" s="18">
        <v>44.381</v>
      </c>
      <c r="G31" s="18">
        <v>45.955500000000001</v>
      </c>
      <c r="H31" s="18">
        <v>9180.8289999999997</v>
      </c>
      <c r="I31" s="18">
        <v>108.905</v>
      </c>
      <c r="J31" s="19">
        <f t="shared" si="0"/>
        <v>2.5502302777777777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 ca="1">bdrate($D31:$D34,E31:E34,$L31:$L34,M31:M34)</f>
        <v>#NAME?</v>
      </c>
      <c r="U31" s="22" t="e">
        <f ca="1">bdrate($D31:$D34,F31:F34,$L31:$L34,N31:N34)</f>
        <v>#NAME?</v>
      </c>
      <c r="V31" s="22" t="e">
        <f ca="1">bdrate($D31:$D34,G31:G34,$L31:$L34,O31:O34)</f>
        <v>#NAME?</v>
      </c>
      <c r="W31" s="44" t="e">
        <f ca="1">bdrateOld($D31:$D34,E31:E34,$L31:$L34,M31:M34)</f>
        <v>#NAME?</v>
      </c>
      <c r="X31" s="45" t="e">
        <f ca="1">bdrateOld($D31:$D34,F31:F34,$L31:$L34,N31:N34)</f>
        <v>#NAME?</v>
      </c>
      <c r="Y31" s="46" t="e">
        <f ca="1">bdrateOld($D31:$D34,G31:G34,$L31:$L34,O31:O34)</f>
        <v>#NAME?</v>
      </c>
      <c r="Z31">
        <v>8766500</v>
      </c>
      <c r="AA31">
        <v>219661</v>
      </c>
      <c r="AB31">
        <v>8546839</v>
      </c>
      <c r="AC31">
        <v>8227484</v>
      </c>
      <c r="AD31">
        <v>1686</v>
      </c>
      <c r="AE31">
        <v>8225798</v>
      </c>
      <c r="AF31">
        <v>8227484</v>
      </c>
      <c r="AG31">
        <v>2154</v>
      </c>
      <c r="AH31">
        <v>8225330</v>
      </c>
      <c r="AI31" s="123">
        <f t="shared" si="2"/>
        <v>2.5056864198939145E-2</v>
      </c>
      <c r="AJ31" s="123">
        <f t="shared" si="3"/>
        <v>0.97494313580106085</v>
      </c>
      <c r="AK31" s="123">
        <f t="shared" si="4"/>
        <v>2.0492291446571028E-4</v>
      </c>
      <c r="AL31" s="123">
        <f t="shared" si="5"/>
        <v>0.99979507708553428</v>
      </c>
      <c r="AM31" s="123">
        <f t="shared" si="6"/>
        <v>2.6180543164836299E-4</v>
      </c>
      <c r="AN31" s="123">
        <f t="shared" si="7"/>
        <v>0.99973819456835167</v>
      </c>
    </row>
    <row r="32" spans="1:40" ht="15.75">
      <c r="A32" s="24"/>
      <c r="B32" s="24"/>
      <c r="C32" s="24">
        <v>27</v>
      </c>
      <c r="D32" s="28">
        <v>29121.712800000001</v>
      </c>
      <c r="E32" s="29">
        <v>38.704000000000001</v>
      </c>
      <c r="F32" s="29">
        <v>42.872700000000002</v>
      </c>
      <c r="G32" s="29">
        <v>43.779899999999998</v>
      </c>
      <c r="H32" s="29">
        <v>7298.84</v>
      </c>
      <c r="I32" s="29">
        <v>86.986999999999995</v>
      </c>
      <c r="J32" s="30">
        <f t="shared" si="0"/>
        <v>2.0274555555555556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  <c r="Z32">
        <v>6813828</v>
      </c>
      <c r="AA32">
        <v>53935</v>
      </c>
      <c r="AB32">
        <v>6759893</v>
      </c>
      <c r="AC32">
        <v>5013764</v>
      </c>
      <c r="AD32">
        <v>401</v>
      </c>
      <c r="AE32">
        <v>5013363</v>
      </c>
      <c r="AF32">
        <v>5013764</v>
      </c>
      <c r="AG32">
        <v>601</v>
      </c>
      <c r="AH32">
        <v>5013163</v>
      </c>
      <c r="AI32" s="123">
        <f t="shared" si="2"/>
        <v>7.9155212018853418E-3</v>
      </c>
      <c r="AJ32" s="123">
        <f t="shared" si="3"/>
        <v>0.99208447879811468</v>
      </c>
      <c r="AK32" s="123">
        <f t="shared" si="4"/>
        <v>7.9979831519792313E-5</v>
      </c>
      <c r="AL32" s="123">
        <f t="shared" si="5"/>
        <v>0.99992002016848025</v>
      </c>
      <c r="AM32" s="123">
        <f t="shared" si="6"/>
        <v>1.1987002180397801E-4</v>
      </c>
      <c r="AN32" s="123">
        <f t="shared" si="7"/>
        <v>0.99988012997819598</v>
      </c>
    </row>
    <row r="33" spans="1:40" ht="15.75">
      <c r="A33" s="24"/>
      <c r="B33" s="24"/>
      <c r="C33" s="24">
        <v>32</v>
      </c>
      <c r="D33" s="28">
        <v>15192.103999999999</v>
      </c>
      <c r="E33" s="29">
        <v>36.945099999999996</v>
      </c>
      <c r="F33" s="29">
        <v>41.475700000000003</v>
      </c>
      <c r="G33" s="29">
        <v>41.858800000000002</v>
      </c>
      <c r="H33" s="29">
        <v>6319.3220000000001</v>
      </c>
      <c r="I33" s="29">
        <v>77.533000000000001</v>
      </c>
      <c r="J33" s="30">
        <f t="shared" si="0"/>
        <v>1.7553672222222223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  <c r="Z33">
        <v>3844640</v>
      </c>
      <c r="AA33">
        <v>11968</v>
      </c>
      <c r="AB33">
        <v>3832672</v>
      </c>
      <c r="AC33">
        <v>3770852</v>
      </c>
      <c r="AD33">
        <v>65</v>
      </c>
      <c r="AE33">
        <v>3770787</v>
      </c>
      <c r="AF33">
        <v>3770852</v>
      </c>
      <c r="AG33">
        <v>76</v>
      </c>
      <c r="AH33">
        <v>3770776</v>
      </c>
      <c r="AI33" s="123">
        <f t="shared" si="2"/>
        <v>3.1129052395022683E-3</v>
      </c>
      <c r="AJ33" s="123">
        <f t="shared" si="3"/>
        <v>0.99688709476049775</v>
      </c>
      <c r="AK33" s="123">
        <f t="shared" si="4"/>
        <v>1.7237483730467277E-5</v>
      </c>
      <c r="AL33" s="123">
        <f t="shared" si="5"/>
        <v>0.9999827625162695</v>
      </c>
      <c r="AM33" s="123">
        <f t="shared" si="6"/>
        <v>2.0154596361777127E-5</v>
      </c>
      <c r="AN33" s="123">
        <f t="shared" si="7"/>
        <v>0.99997984540363827</v>
      </c>
    </row>
    <row r="34" spans="1:40" ht="16.5" thickBot="1">
      <c r="A34" s="24"/>
      <c r="B34" s="34"/>
      <c r="C34" s="34">
        <v>37</v>
      </c>
      <c r="D34" s="38">
        <v>8468.3088000000007</v>
      </c>
      <c r="E34" s="39">
        <v>34.976500000000001</v>
      </c>
      <c r="F34" s="39">
        <v>40.362900000000003</v>
      </c>
      <c r="G34" s="39">
        <v>40.398600000000002</v>
      </c>
      <c r="H34" s="39">
        <v>5839.8310000000001</v>
      </c>
      <c r="I34" s="39">
        <v>71.198999999999998</v>
      </c>
      <c r="J34" s="40">
        <f t="shared" si="0"/>
        <v>1.6221752777777778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  <c r="Z34">
        <v>1923256</v>
      </c>
      <c r="AA34">
        <v>3640</v>
      </c>
      <c r="AB34">
        <v>1919616</v>
      </c>
      <c r="AC34">
        <v>2591116</v>
      </c>
      <c r="AD34">
        <v>11</v>
      </c>
      <c r="AE34">
        <v>2591105</v>
      </c>
      <c r="AF34">
        <v>2591116</v>
      </c>
      <c r="AG34">
        <v>4</v>
      </c>
      <c r="AH34">
        <v>2591112</v>
      </c>
      <c r="AI34" s="123">
        <f t="shared" si="2"/>
        <v>1.8926237588755735E-3</v>
      </c>
      <c r="AJ34" s="123">
        <f t="shared" si="3"/>
        <v>0.99810737624112444</v>
      </c>
      <c r="AK34" s="123">
        <f t="shared" si="4"/>
        <v>4.2452750089150774E-6</v>
      </c>
      <c r="AL34" s="123">
        <f t="shared" si="5"/>
        <v>0.99999575472499114</v>
      </c>
      <c r="AM34" s="123">
        <f t="shared" si="6"/>
        <v>1.54373636687821E-6</v>
      </c>
      <c r="AN34" s="123">
        <f t="shared" si="7"/>
        <v>0.99999845626363315</v>
      </c>
    </row>
    <row r="35" spans="1:40" ht="15.75">
      <c r="A35" s="24"/>
      <c r="B35" s="13" t="s">
        <v>13</v>
      </c>
      <c r="C35" s="13">
        <v>22</v>
      </c>
      <c r="D35" s="17">
        <v>180164.44320000001</v>
      </c>
      <c r="E35" s="18">
        <v>42.366100000000003</v>
      </c>
      <c r="F35" s="18">
        <v>42.676900000000003</v>
      </c>
      <c r="G35" s="18">
        <v>44.427799999999998</v>
      </c>
      <c r="H35" s="18">
        <v>12718.191000000001</v>
      </c>
      <c r="I35" s="18">
        <v>172.05500000000001</v>
      </c>
      <c r="J35" s="19">
        <f t="shared" si="0"/>
        <v>3.5328308333333336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 ca="1">bdrate($D35:$D38,E35:E38,$L35:$L38,M35:M38)</f>
        <v>#NAME?</v>
      </c>
      <c r="U35" s="22" t="e">
        <f ca="1">bdrate($D35:$D38,F35:F38,$L35:$L38,N35:N38)</f>
        <v>#NAME?</v>
      </c>
      <c r="V35" s="22" t="e">
        <f ca="1">bdrate($D35:$D38,G35:G38,$L35:$L38,O35:O38)</f>
        <v>#NAME?</v>
      </c>
      <c r="W35" s="44" t="e">
        <f ca="1">bdrateOld($D35:$D38,E35:E38,$L35:$L38,M35:M38)</f>
        <v>#NAME?</v>
      </c>
      <c r="X35" s="45" t="e">
        <f ca="1">bdrateOld($D35:$D38,F35:F38,$L35:$L38,N35:N38)</f>
        <v>#NAME?</v>
      </c>
      <c r="Y35" s="46" t="e">
        <f ca="1">bdrateOld($D35:$D38,G35:G38,$L35:$L38,O35:O38)</f>
        <v>#NAME?</v>
      </c>
      <c r="Z35">
        <v>8279480</v>
      </c>
      <c r="AA35">
        <v>295377</v>
      </c>
      <c r="AB35">
        <v>7984103</v>
      </c>
      <c r="AC35">
        <v>16881984</v>
      </c>
      <c r="AD35">
        <v>6626</v>
      </c>
      <c r="AE35">
        <v>16875358</v>
      </c>
      <c r="AF35">
        <v>16881984</v>
      </c>
      <c r="AG35">
        <v>3361</v>
      </c>
      <c r="AH35">
        <v>16878623</v>
      </c>
      <c r="AI35" s="123">
        <f t="shared" si="2"/>
        <v>3.5675791233265856E-2</v>
      </c>
      <c r="AJ35" s="123">
        <f t="shared" si="3"/>
        <v>0.96432420876673419</v>
      </c>
      <c r="AK35" s="123">
        <f t="shared" si="4"/>
        <v>3.9248941356655713E-4</v>
      </c>
      <c r="AL35" s="123">
        <f t="shared" si="5"/>
        <v>0.99960751058643349</v>
      </c>
      <c r="AM35" s="123">
        <f t="shared" si="6"/>
        <v>1.9908797449399312E-4</v>
      </c>
      <c r="AN35" s="123">
        <f t="shared" si="7"/>
        <v>0.99980091202550603</v>
      </c>
    </row>
    <row r="36" spans="1:40" ht="15.75">
      <c r="A36" s="24"/>
      <c r="B36" s="24"/>
      <c r="C36" s="24">
        <v>27</v>
      </c>
      <c r="D36" s="28">
        <v>79296.088799999998</v>
      </c>
      <c r="E36" s="29">
        <v>37.084200000000003</v>
      </c>
      <c r="F36" s="29">
        <v>40.740200000000002</v>
      </c>
      <c r="G36" s="29">
        <v>42.924399999999999</v>
      </c>
      <c r="H36" s="29">
        <v>10222.876</v>
      </c>
      <c r="I36" s="29">
        <v>128.702</v>
      </c>
      <c r="J36" s="30">
        <f t="shared" si="0"/>
        <v>2.8396877777777778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  <c r="Z36">
        <v>15414432</v>
      </c>
      <c r="AA36">
        <v>253421</v>
      </c>
      <c r="AB36">
        <v>15161011</v>
      </c>
      <c r="AC36">
        <v>9972956</v>
      </c>
      <c r="AD36">
        <v>1713</v>
      </c>
      <c r="AE36">
        <v>9971243</v>
      </c>
      <c r="AF36">
        <v>9972956</v>
      </c>
      <c r="AG36">
        <v>658</v>
      </c>
      <c r="AH36">
        <v>9972298</v>
      </c>
      <c r="AI36" s="123">
        <f t="shared" si="2"/>
        <v>1.6440501991899538E-2</v>
      </c>
      <c r="AJ36" s="123">
        <f t="shared" si="3"/>
        <v>0.9835594980081005</v>
      </c>
      <c r="AK36" s="123">
        <f t="shared" si="4"/>
        <v>1.7176451996780092E-4</v>
      </c>
      <c r="AL36" s="123">
        <f t="shared" si="5"/>
        <v>0.99982823548003219</v>
      </c>
      <c r="AM36" s="123">
        <f t="shared" si="6"/>
        <v>6.5978432071694691E-5</v>
      </c>
      <c r="AN36" s="123">
        <f t="shared" si="7"/>
        <v>0.99993402156792832</v>
      </c>
    </row>
    <row r="37" spans="1:40" ht="15.75">
      <c r="A37" s="24"/>
      <c r="B37" s="24"/>
      <c r="C37" s="24">
        <v>32</v>
      </c>
      <c r="D37" s="28">
        <v>40303.6728</v>
      </c>
      <c r="E37" s="29">
        <v>34.471899999999998</v>
      </c>
      <c r="F37" s="29">
        <v>39.266599999999997</v>
      </c>
      <c r="G37" s="29">
        <v>41.689</v>
      </c>
      <c r="H37" s="29">
        <v>8561.0849999999991</v>
      </c>
      <c r="I37" s="29">
        <v>110.21599999999999</v>
      </c>
      <c r="J37" s="30">
        <f t="shared" si="0"/>
        <v>2.3780791666666663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  <c r="Z37">
        <v>12834076</v>
      </c>
      <c r="AA37">
        <v>88241</v>
      </c>
      <c r="AB37">
        <v>12745835</v>
      </c>
      <c r="AC37">
        <v>8354444</v>
      </c>
      <c r="AD37">
        <v>185</v>
      </c>
      <c r="AE37">
        <v>8354259</v>
      </c>
      <c r="AF37">
        <v>8354444</v>
      </c>
      <c r="AG37">
        <v>68</v>
      </c>
      <c r="AH37">
        <v>8354376</v>
      </c>
      <c r="AI37" s="123">
        <f t="shared" si="2"/>
        <v>6.8755241904442516E-3</v>
      </c>
      <c r="AJ37" s="123">
        <f t="shared" si="3"/>
        <v>0.99312447580955576</v>
      </c>
      <c r="AK37" s="123">
        <f t="shared" si="4"/>
        <v>2.2143903292666754E-5</v>
      </c>
      <c r="AL37" s="123">
        <f t="shared" si="5"/>
        <v>0.99997785609670731</v>
      </c>
      <c r="AM37" s="123">
        <f t="shared" si="6"/>
        <v>8.1393806697369682E-6</v>
      </c>
      <c r="AN37" s="123">
        <f t="shared" si="7"/>
        <v>0.99999186061933021</v>
      </c>
    </row>
    <row r="38" spans="1:40" ht="16.5" thickBot="1">
      <c r="A38" s="34"/>
      <c r="B38" s="34"/>
      <c r="C38" s="34">
        <v>37</v>
      </c>
      <c r="D38" s="38">
        <v>21742.824000000001</v>
      </c>
      <c r="E38" s="39">
        <v>32.014600000000002</v>
      </c>
      <c r="F38" s="39">
        <v>38.2532</v>
      </c>
      <c r="G38" s="39">
        <v>40.7607</v>
      </c>
      <c r="H38" s="39">
        <v>7610.7309999999998</v>
      </c>
      <c r="I38" s="39">
        <v>98.858999999999995</v>
      </c>
      <c r="J38" s="40">
        <f t="shared" si="0"/>
        <v>2.1140919444444446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  <c r="Z38">
        <v>7974896</v>
      </c>
      <c r="AA38">
        <v>25797</v>
      </c>
      <c r="AB38">
        <v>7949099</v>
      </c>
      <c r="AC38">
        <v>6827432</v>
      </c>
      <c r="AD38">
        <v>25</v>
      </c>
      <c r="AE38">
        <v>6827407</v>
      </c>
      <c r="AF38">
        <v>6827432</v>
      </c>
      <c r="AG38">
        <v>5</v>
      </c>
      <c r="AH38">
        <v>6827427</v>
      </c>
      <c r="AI38" s="123">
        <f t="shared" si="2"/>
        <v>3.2347757262289065E-3</v>
      </c>
      <c r="AJ38" s="123">
        <f t="shared" si="3"/>
        <v>0.99676522427377112</v>
      </c>
      <c r="AK38" s="123">
        <f t="shared" si="4"/>
        <v>3.661698864228893E-6</v>
      </c>
      <c r="AL38" s="123">
        <f t="shared" si="5"/>
        <v>0.99999633830113577</v>
      </c>
      <c r="AM38" s="123">
        <f t="shared" si="6"/>
        <v>7.3233977284577862E-7</v>
      </c>
      <c r="AN38" s="123">
        <f t="shared" si="7"/>
        <v>0.99999926766022718</v>
      </c>
    </row>
    <row r="39" spans="1:40" ht="15.75">
      <c r="A39" s="13" t="s">
        <v>14</v>
      </c>
      <c r="B39" s="13" t="s">
        <v>15</v>
      </c>
      <c r="C39" s="13">
        <v>22</v>
      </c>
      <c r="D39" s="17">
        <v>20805.662400000001</v>
      </c>
      <c r="E39" s="18">
        <v>41.760300000000001</v>
      </c>
      <c r="F39" s="18">
        <v>43.814300000000003</v>
      </c>
      <c r="G39" s="18">
        <v>44.436199999999999</v>
      </c>
      <c r="H39" s="18">
        <v>1921.925</v>
      </c>
      <c r="I39" s="18">
        <v>26.504000000000001</v>
      </c>
      <c r="J39" s="19">
        <f t="shared" si="0"/>
        <v>0.5338680555555555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 ca="1">bdrate($D39:$D42,E39:E42,$L39:$L42,M39:M42)</f>
        <v>#NAME?</v>
      </c>
      <c r="U39" s="22" t="e">
        <f ca="1">bdrate($D39:$D42,F39:F42,$L39:$L42,N39:N42)</f>
        <v>#NAME?</v>
      </c>
      <c r="V39" s="22" t="e">
        <f ca="1">bdrate($D39:$D42,G39:G42,$L39:$L42,O39:O42)</f>
        <v>#NAME?</v>
      </c>
      <c r="W39" s="44" t="e">
        <f ca="1">bdrateOld($D39:$D42,E39:E42,$L39:$L42,M39:M42)</f>
        <v>#NAME?</v>
      </c>
      <c r="X39" s="45" t="e">
        <f ca="1">bdrateOld($D39:$D42,F39:F42,$L39:$L42,N39:N42)</f>
        <v>#NAME?</v>
      </c>
      <c r="Y39" s="46" t="e">
        <f ca="1">bdrateOld($D39:$D42,G39:G42,$L39:$L42,O39:O42)</f>
        <v>#NAME?</v>
      </c>
      <c r="Z39">
        <v>6909996</v>
      </c>
      <c r="AA39">
        <v>219104</v>
      </c>
      <c r="AB39">
        <v>6690892</v>
      </c>
      <c r="AC39">
        <v>2669900</v>
      </c>
      <c r="AD39">
        <v>3472</v>
      </c>
      <c r="AE39">
        <v>2666428</v>
      </c>
      <c r="AF39">
        <v>2669900</v>
      </c>
      <c r="AG39">
        <v>4549</v>
      </c>
      <c r="AH39">
        <v>2665351</v>
      </c>
      <c r="AI39" s="123">
        <f t="shared" si="2"/>
        <v>3.1708267269619256E-2</v>
      </c>
      <c r="AJ39" s="123">
        <f t="shared" si="3"/>
        <v>0.96829173273038072</v>
      </c>
      <c r="AK39" s="123">
        <f t="shared" si="4"/>
        <v>1.3004232368253492E-3</v>
      </c>
      <c r="AL39" s="123">
        <f t="shared" si="5"/>
        <v>0.99869957676317467</v>
      </c>
      <c r="AM39" s="123">
        <f t="shared" si="6"/>
        <v>1.7038091314281435E-3</v>
      </c>
      <c r="AN39" s="123">
        <f t="shared" si="7"/>
        <v>0.99829619086857191</v>
      </c>
    </row>
    <row r="40" spans="1:40" ht="15.75">
      <c r="A40" s="24" t="s">
        <v>16</v>
      </c>
      <c r="B40" s="24"/>
      <c r="C40" s="24">
        <v>27</v>
      </c>
      <c r="D40" s="28">
        <v>11311.395200000001</v>
      </c>
      <c r="E40" s="29">
        <v>38.372999999999998</v>
      </c>
      <c r="F40" s="29">
        <v>41.0319</v>
      </c>
      <c r="G40" s="29">
        <v>41.276699999999998</v>
      </c>
      <c r="H40" s="29">
        <v>1609.701</v>
      </c>
      <c r="I40" s="29">
        <v>21.7</v>
      </c>
      <c r="J40" s="30">
        <f t="shared" si="0"/>
        <v>0.4471391666666667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  <c r="Z40">
        <v>4256964</v>
      </c>
      <c r="AA40">
        <v>92666</v>
      </c>
      <c r="AB40">
        <v>4164298</v>
      </c>
      <c r="AC40">
        <v>2241352</v>
      </c>
      <c r="AD40">
        <v>916</v>
      </c>
      <c r="AE40">
        <v>2240436</v>
      </c>
      <c r="AF40">
        <v>2241352</v>
      </c>
      <c r="AG40">
        <v>1274</v>
      </c>
      <c r="AH40">
        <v>2240078</v>
      </c>
      <c r="AI40" s="123">
        <f t="shared" si="2"/>
        <v>2.1768095760264828E-2</v>
      </c>
      <c r="AJ40" s="123">
        <f t="shared" si="3"/>
        <v>0.97823190423973516</v>
      </c>
      <c r="AK40" s="123">
        <f t="shared" si="4"/>
        <v>4.0868190270872221E-4</v>
      </c>
      <c r="AL40" s="123">
        <f t="shared" si="5"/>
        <v>0.99959131809729129</v>
      </c>
      <c r="AM40" s="123">
        <f t="shared" si="6"/>
        <v>5.6840692581977309E-4</v>
      </c>
      <c r="AN40" s="123">
        <f t="shared" si="7"/>
        <v>0.99943159307418028</v>
      </c>
    </row>
    <row r="41" spans="1:40" ht="15.75">
      <c r="A41" s="24"/>
      <c r="B41" s="24"/>
      <c r="C41" s="24">
        <v>32</v>
      </c>
      <c r="D41" s="28">
        <v>6069.3951999999999</v>
      </c>
      <c r="E41" s="29">
        <v>35.407699999999998</v>
      </c>
      <c r="F41" s="29">
        <v>38.798900000000003</v>
      </c>
      <c r="G41" s="29">
        <v>38.848100000000002</v>
      </c>
      <c r="H41" s="29">
        <v>1384.1990000000001</v>
      </c>
      <c r="I41" s="29">
        <v>18.173999999999999</v>
      </c>
      <c r="J41" s="30">
        <f t="shared" si="0"/>
        <v>0.38449972222222223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  <c r="Z41">
        <v>2158264</v>
      </c>
      <c r="AA41">
        <v>26594</v>
      </c>
      <c r="AB41">
        <v>2131670</v>
      </c>
      <c r="AC41">
        <v>1652604</v>
      </c>
      <c r="AD41">
        <v>317</v>
      </c>
      <c r="AE41">
        <v>1652287</v>
      </c>
      <c r="AF41">
        <v>1652604</v>
      </c>
      <c r="AG41">
        <v>304</v>
      </c>
      <c r="AH41">
        <v>1652300</v>
      </c>
      <c r="AI41" s="123">
        <f t="shared" si="2"/>
        <v>1.2321940226033517E-2</v>
      </c>
      <c r="AJ41" s="123">
        <f t="shared" si="3"/>
        <v>0.9876780597739665</v>
      </c>
      <c r="AK41" s="123">
        <f t="shared" si="4"/>
        <v>1.9181848767157769E-4</v>
      </c>
      <c r="AL41" s="123">
        <f t="shared" si="5"/>
        <v>0.99980818151232842</v>
      </c>
      <c r="AM41" s="123">
        <f t="shared" si="6"/>
        <v>1.83952114360125E-4</v>
      </c>
      <c r="AN41" s="123">
        <f t="shared" si="7"/>
        <v>0.99981604788563982</v>
      </c>
    </row>
    <row r="42" spans="1:40" ht="16.5" thickBot="1">
      <c r="A42" s="24"/>
      <c r="B42" s="34"/>
      <c r="C42" s="34">
        <v>37</v>
      </c>
      <c r="D42" s="38">
        <v>3344.5695999999998</v>
      </c>
      <c r="E42" s="39">
        <v>32.767400000000002</v>
      </c>
      <c r="F42" s="39">
        <v>37.162300000000002</v>
      </c>
      <c r="G42" s="39">
        <v>37.063200000000002</v>
      </c>
      <c r="H42" s="39">
        <v>1241.2529999999999</v>
      </c>
      <c r="I42" s="39">
        <v>15.631</v>
      </c>
      <c r="J42" s="40">
        <f t="shared" si="0"/>
        <v>0.3447925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  <c r="Z42">
        <v>1115240</v>
      </c>
      <c r="AA42">
        <v>7053</v>
      </c>
      <c r="AB42">
        <v>1108187</v>
      </c>
      <c r="AC42">
        <v>1070300</v>
      </c>
      <c r="AD42">
        <v>0</v>
      </c>
      <c r="AE42">
        <v>1070300</v>
      </c>
      <c r="AF42">
        <v>1070300</v>
      </c>
      <c r="AG42">
        <v>5</v>
      </c>
      <c r="AH42">
        <v>1070295</v>
      </c>
      <c r="AI42" s="123">
        <f t="shared" si="2"/>
        <v>6.3241992754922705E-3</v>
      </c>
      <c r="AJ42" s="123">
        <f t="shared" si="3"/>
        <v>0.99367580072450767</v>
      </c>
      <c r="AK42" s="123">
        <f t="shared" si="4"/>
        <v>0</v>
      </c>
      <c r="AL42" s="123">
        <f t="shared" si="5"/>
        <v>1</v>
      </c>
      <c r="AM42" s="123">
        <f t="shared" si="6"/>
        <v>4.6715874054003555E-6</v>
      </c>
      <c r="AN42" s="123">
        <f t="shared" si="7"/>
        <v>0.99999532841259464</v>
      </c>
    </row>
    <row r="43" spans="1:40" ht="15.75">
      <c r="A43" s="24"/>
      <c r="B43" s="13" t="s">
        <v>17</v>
      </c>
      <c r="C43" s="13">
        <v>22</v>
      </c>
      <c r="D43" s="17">
        <v>23371.948799999998</v>
      </c>
      <c r="E43" s="18">
        <v>41.9131</v>
      </c>
      <c r="F43" s="18">
        <v>44.008099999999999</v>
      </c>
      <c r="G43" s="18">
        <v>45.411999999999999</v>
      </c>
      <c r="H43" s="18">
        <v>2215.3510000000001</v>
      </c>
      <c r="I43" s="18">
        <v>28.937999999999999</v>
      </c>
      <c r="J43" s="19">
        <f t="shared" si="0"/>
        <v>0.61537527777777778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 ca="1">bdrate($D43:$D46,E43:E46,$L43:$L46,M43:M46)</f>
        <v>#NAME?</v>
      </c>
      <c r="U43" s="22" t="e">
        <f ca="1">bdrate($D43:$D46,F43:F46,$L43:$L46,N43:N46)</f>
        <v>#NAME?</v>
      </c>
      <c r="V43" s="22" t="e">
        <f ca="1">bdrate($D43:$D46,G43:G46,$L43:$L46,O43:O46)</f>
        <v>#NAME?</v>
      </c>
      <c r="W43" s="44" t="e">
        <f ca="1">bdrateOld($D43:$D46,E43:E46,$L43:$L46,M43:M46)</f>
        <v>#NAME?</v>
      </c>
      <c r="X43" s="45" t="e">
        <f ca="1">bdrateOld($D43:$D46,F43:F46,$L43:$L46,N43:N46)</f>
        <v>#NAME?</v>
      </c>
      <c r="Y43" s="46" t="e">
        <f ca="1">bdrateOld($D43:$D46,G43:G46,$L43:$L46,O43:O46)</f>
        <v>#NAME?</v>
      </c>
      <c r="Z43">
        <v>5536276</v>
      </c>
      <c r="AA43">
        <v>84928</v>
      </c>
      <c r="AB43">
        <v>5451348</v>
      </c>
      <c r="AC43">
        <v>2524900</v>
      </c>
      <c r="AD43">
        <v>2821</v>
      </c>
      <c r="AE43">
        <v>2522079</v>
      </c>
      <c r="AF43">
        <v>2524900</v>
      </c>
      <c r="AG43">
        <v>1593</v>
      </c>
      <c r="AH43">
        <v>2523307</v>
      </c>
      <c r="AI43" s="123">
        <f t="shared" si="2"/>
        <v>1.5340275665447316E-2</v>
      </c>
      <c r="AJ43" s="123">
        <f t="shared" si="3"/>
        <v>0.98465972433455273</v>
      </c>
      <c r="AK43" s="123">
        <f t="shared" si="4"/>
        <v>1.1172719711671749E-3</v>
      </c>
      <c r="AL43" s="123">
        <f t="shared" si="5"/>
        <v>0.99888272802883282</v>
      </c>
      <c r="AM43" s="123">
        <f t="shared" si="6"/>
        <v>6.3091607588419338E-4</v>
      </c>
      <c r="AN43" s="123">
        <f t="shared" si="7"/>
        <v>0.99936908392411583</v>
      </c>
    </row>
    <row r="44" spans="1:40" ht="15.75">
      <c r="A44" s="24"/>
      <c r="B44" s="24"/>
      <c r="C44" s="24">
        <v>27</v>
      </c>
      <c r="D44" s="28">
        <v>13969.1576</v>
      </c>
      <c r="E44" s="29">
        <v>39.017200000000003</v>
      </c>
      <c r="F44" s="29">
        <v>41.602600000000002</v>
      </c>
      <c r="G44" s="29">
        <v>42.761899999999997</v>
      </c>
      <c r="H44" s="29">
        <v>1895.077</v>
      </c>
      <c r="I44" s="29">
        <v>24.975999999999999</v>
      </c>
      <c r="J44" s="30">
        <f t="shared" si="0"/>
        <v>0.52641027777777782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  <c r="Z44">
        <v>4246124</v>
      </c>
      <c r="AA44">
        <v>54667</v>
      </c>
      <c r="AB44">
        <v>4191457</v>
      </c>
      <c r="AC44">
        <v>2255636</v>
      </c>
      <c r="AD44">
        <v>1154</v>
      </c>
      <c r="AE44">
        <v>2254482</v>
      </c>
      <c r="AF44">
        <v>2255636</v>
      </c>
      <c r="AG44">
        <v>365</v>
      </c>
      <c r="AH44">
        <v>2255271</v>
      </c>
      <c r="AI44" s="123">
        <f t="shared" si="2"/>
        <v>1.287456513281289E-2</v>
      </c>
      <c r="AJ44" s="123">
        <f t="shared" si="3"/>
        <v>0.98712543486718707</v>
      </c>
      <c r="AK44" s="123">
        <f t="shared" si="4"/>
        <v>5.1160736927412047E-4</v>
      </c>
      <c r="AL44" s="123">
        <f t="shared" si="5"/>
        <v>0.99948839263072586</v>
      </c>
      <c r="AM44" s="123">
        <f t="shared" si="6"/>
        <v>1.6181688889519409E-4</v>
      </c>
      <c r="AN44" s="123">
        <f t="shared" si="7"/>
        <v>0.99983818311110484</v>
      </c>
    </row>
    <row r="45" spans="1:40" ht="15.75">
      <c r="A45" s="24"/>
      <c r="B45" s="24"/>
      <c r="C45" s="24">
        <v>32</v>
      </c>
      <c r="D45" s="28">
        <v>8219.0840000000007</v>
      </c>
      <c r="E45" s="29">
        <v>35.963500000000003</v>
      </c>
      <c r="F45" s="29">
        <v>39.6631</v>
      </c>
      <c r="G45" s="29">
        <v>40.642899999999997</v>
      </c>
      <c r="H45" s="29">
        <v>1682.336</v>
      </c>
      <c r="I45" s="29">
        <v>21.995999999999999</v>
      </c>
      <c r="J45" s="30">
        <f t="shared" si="0"/>
        <v>0.46731555555555554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  <c r="Z45">
        <v>2941868</v>
      </c>
      <c r="AA45">
        <v>30503</v>
      </c>
      <c r="AB45">
        <v>2911365</v>
      </c>
      <c r="AC45">
        <v>1958948</v>
      </c>
      <c r="AD45">
        <v>309</v>
      </c>
      <c r="AE45">
        <v>1958639</v>
      </c>
      <c r="AF45">
        <v>1958948</v>
      </c>
      <c r="AG45">
        <v>52</v>
      </c>
      <c r="AH45">
        <v>1958896</v>
      </c>
      <c r="AI45" s="123">
        <f t="shared" si="2"/>
        <v>1.0368582138967486E-2</v>
      </c>
      <c r="AJ45" s="123">
        <f t="shared" si="3"/>
        <v>0.98963141786103248</v>
      </c>
      <c r="AK45" s="123">
        <f t="shared" si="4"/>
        <v>1.5773772453378038E-4</v>
      </c>
      <c r="AL45" s="123">
        <f t="shared" si="5"/>
        <v>0.99984226227546624</v>
      </c>
      <c r="AM45" s="123">
        <f t="shared" si="6"/>
        <v>2.6544859792092491E-5</v>
      </c>
      <c r="AN45" s="123">
        <f t="shared" si="7"/>
        <v>0.99997345514020786</v>
      </c>
    </row>
    <row r="46" spans="1:40" ht="16.5" thickBot="1">
      <c r="A46" s="24"/>
      <c r="B46" s="34"/>
      <c r="C46" s="34">
        <v>37</v>
      </c>
      <c r="D46" s="38">
        <v>4691.54</v>
      </c>
      <c r="E46" s="39">
        <v>32.881300000000003</v>
      </c>
      <c r="F46" s="39">
        <v>38.243699999999997</v>
      </c>
      <c r="G46" s="39">
        <v>39.136400000000002</v>
      </c>
      <c r="H46" s="39">
        <v>1504.258</v>
      </c>
      <c r="I46" s="39">
        <v>19.405999999999999</v>
      </c>
      <c r="J46" s="40">
        <f t="shared" si="0"/>
        <v>0.41784944444444444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  <c r="Z46">
        <v>1695588</v>
      </c>
      <c r="AA46">
        <v>10785</v>
      </c>
      <c r="AB46">
        <v>1684803</v>
      </c>
      <c r="AC46">
        <v>1506172</v>
      </c>
      <c r="AD46">
        <v>32</v>
      </c>
      <c r="AE46">
        <v>1506140</v>
      </c>
      <c r="AF46">
        <v>1506172</v>
      </c>
      <c r="AG46">
        <v>3</v>
      </c>
      <c r="AH46">
        <v>1506169</v>
      </c>
      <c r="AI46" s="123">
        <f t="shared" si="2"/>
        <v>6.3606253405898133E-3</v>
      </c>
      <c r="AJ46" s="123">
        <f t="shared" si="3"/>
        <v>0.99363937465941021</v>
      </c>
      <c r="AK46" s="123">
        <f t="shared" si="4"/>
        <v>2.1245913481328825E-5</v>
      </c>
      <c r="AL46" s="123">
        <f t="shared" si="5"/>
        <v>0.99997875408651871</v>
      </c>
      <c r="AM46" s="123">
        <f t="shared" si="6"/>
        <v>1.9918043888745776E-6</v>
      </c>
      <c r="AN46" s="123">
        <f t="shared" si="7"/>
        <v>0.99999800819561113</v>
      </c>
    </row>
    <row r="47" spans="1:40" ht="15.75">
      <c r="A47" s="24"/>
      <c r="B47" s="13" t="s">
        <v>18</v>
      </c>
      <c r="C47" s="13">
        <v>22</v>
      </c>
      <c r="D47" s="17">
        <v>43842.890399999997</v>
      </c>
      <c r="E47" s="18">
        <v>41.060400000000001</v>
      </c>
      <c r="F47" s="18">
        <v>42.464300000000001</v>
      </c>
      <c r="G47" s="18">
        <v>43.317399999999999</v>
      </c>
      <c r="H47" s="18">
        <v>2355.9569999999999</v>
      </c>
      <c r="I47" s="18">
        <v>33.712000000000003</v>
      </c>
      <c r="J47" s="19">
        <f t="shared" si="0"/>
        <v>0.65443249999999997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 ca="1">bdrate($D47:$D50,E47:E50,$L47:$L50,M47:M50)</f>
        <v>#NAME?</v>
      </c>
      <c r="U47" s="22" t="e">
        <f ca="1">bdrate($D47:$D50,F47:F50,$L47:$L50,N47:N50)</f>
        <v>#NAME?</v>
      </c>
      <c r="V47" s="22" t="e">
        <f ca="1">bdrate($D47:$D50,G47:G50,$L47:$L50,O47:O50)</f>
        <v>#NAME?</v>
      </c>
      <c r="W47" s="44" t="e">
        <f ca="1">bdrateOld($D47:$D50,E47:E50,$L47:$L50,M47:M50)</f>
        <v>#NAME?</v>
      </c>
      <c r="X47" s="45" t="e">
        <f ca="1">bdrateOld($D47:$D50,F47:F50,$L47:$L50,N47:N50)</f>
        <v>#NAME?</v>
      </c>
      <c r="Y47" s="46" t="e">
        <f ca="1">bdrateOld($D47:$D50,G47:G50,$L47:$L50,O47:O50)</f>
        <v>#NAME?</v>
      </c>
      <c r="Z47">
        <v>8062152</v>
      </c>
      <c r="AA47">
        <v>455587</v>
      </c>
      <c r="AB47">
        <v>7606565</v>
      </c>
      <c r="AC47">
        <v>2843228</v>
      </c>
      <c r="AD47">
        <v>13104</v>
      </c>
      <c r="AE47">
        <v>2830124</v>
      </c>
      <c r="AF47">
        <v>2843228</v>
      </c>
      <c r="AG47">
        <v>11129</v>
      </c>
      <c r="AH47">
        <v>2832099</v>
      </c>
      <c r="AI47" s="123">
        <f t="shared" si="2"/>
        <v>5.6509353830093999E-2</v>
      </c>
      <c r="AJ47" s="123">
        <f t="shared" si="3"/>
        <v>0.94349064616990597</v>
      </c>
      <c r="AK47" s="123">
        <f t="shared" si="4"/>
        <v>4.6088460017979565E-3</v>
      </c>
      <c r="AL47" s="123">
        <f t="shared" si="5"/>
        <v>0.99539115399820199</v>
      </c>
      <c r="AM47" s="123">
        <f t="shared" si="6"/>
        <v>3.9142130001533467E-3</v>
      </c>
      <c r="AN47" s="123">
        <f t="shared" si="7"/>
        <v>0.99608578699984662</v>
      </c>
    </row>
    <row r="48" spans="1:40" ht="15.75">
      <c r="A48" s="24"/>
      <c r="B48" s="24"/>
      <c r="C48" s="24">
        <v>27</v>
      </c>
      <c r="D48" s="28">
        <v>27222.389599999999</v>
      </c>
      <c r="E48" s="29">
        <v>36.861800000000002</v>
      </c>
      <c r="F48" s="29">
        <v>39.253500000000003</v>
      </c>
      <c r="G48" s="29">
        <v>40.023499999999999</v>
      </c>
      <c r="H48" s="29">
        <v>2024.528</v>
      </c>
      <c r="I48" s="29">
        <v>28.33</v>
      </c>
      <c r="J48" s="30">
        <f t="shared" si="0"/>
        <v>0.56236888888888892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  <c r="Z48">
        <v>6742316</v>
      </c>
      <c r="AA48">
        <v>377509</v>
      </c>
      <c r="AB48">
        <v>6364807</v>
      </c>
      <c r="AC48">
        <v>2675264</v>
      </c>
      <c r="AD48">
        <v>6629</v>
      </c>
      <c r="AE48">
        <v>2668635</v>
      </c>
      <c r="AF48">
        <v>2675264</v>
      </c>
      <c r="AG48">
        <v>4885</v>
      </c>
      <c r="AH48">
        <v>2670379</v>
      </c>
      <c r="AI48" s="123">
        <f t="shared" si="2"/>
        <v>5.5990997752107731E-2</v>
      </c>
      <c r="AJ48" s="123">
        <f t="shared" si="3"/>
        <v>0.9440090022478923</v>
      </c>
      <c r="AK48" s="123">
        <f t="shared" si="4"/>
        <v>2.4778862945862537E-3</v>
      </c>
      <c r="AL48" s="123">
        <f t="shared" si="5"/>
        <v>0.99752211370541377</v>
      </c>
      <c r="AM48" s="123">
        <f t="shared" si="6"/>
        <v>1.8259880146407981E-3</v>
      </c>
      <c r="AN48" s="123">
        <f t="shared" si="7"/>
        <v>0.99817401198535916</v>
      </c>
    </row>
    <row r="49" spans="1:40" ht="15.75">
      <c r="A49" s="24"/>
      <c r="B49" s="24"/>
      <c r="C49" s="24">
        <v>32</v>
      </c>
      <c r="D49" s="28">
        <v>16231.7048</v>
      </c>
      <c r="E49" s="29">
        <v>33.061399999999999</v>
      </c>
      <c r="F49" s="29">
        <v>37.06</v>
      </c>
      <c r="G49" s="29">
        <v>37.731699999999996</v>
      </c>
      <c r="H49" s="29">
        <v>1736.9680000000001</v>
      </c>
      <c r="I49" s="29">
        <v>24.024000000000001</v>
      </c>
      <c r="J49" s="30">
        <f t="shared" si="0"/>
        <v>0.48249111111111115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  <c r="Z49">
        <v>5204904</v>
      </c>
      <c r="AA49">
        <v>285093</v>
      </c>
      <c r="AB49">
        <v>4919811</v>
      </c>
      <c r="AC49">
        <v>2482632</v>
      </c>
      <c r="AD49">
        <v>2405</v>
      </c>
      <c r="AE49">
        <v>2480227</v>
      </c>
      <c r="AF49">
        <v>2482632</v>
      </c>
      <c r="AG49">
        <v>1353</v>
      </c>
      <c r="AH49">
        <v>2481279</v>
      </c>
      <c r="AI49" s="123">
        <f t="shared" si="2"/>
        <v>5.4773920902287533E-2</v>
      </c>
      <c r="AJ49" s="123">
        <f t="shared" si="3"/>
        <v>0.9452260790977125</v>
      </c>
      <c r="AK49" s="123">
        <f t="shared" si="4"/>
        <v>9.6872996078355557E-4</v>
      </c>
      <c r="AL49" s="123">
        <f t="shared" si="5"/>
        <v>0.99903127003921643</v>
      </c>
      <c r="AM49" s="123">
        <f t="shared" si="6"/>
        <v>5.449861276258422E-4</v>
      </c>
      <c r="AN49" s="123">
        <f t="shared" si="7"/>
        <v>0.99945501387237412</v>
      </c>
    </row>
    <row r="50" spans="1:40" ht="16.5" thickBot="1">
      <c r="A50" s="24"/>
      <c r="B50" s="34"/>
      <c r="C50" s="34">
        <v>37</v>
      </c>
      <c r="D50" s="38">
        <v>8798.5383999999995</v>
      </c>
      <c r="E50" s="39">
        <v>29.374600000000001</v>
      </c>
      <c r="F50" s="39">
        <v>35.536999999999999</v>
      </c>
      <c r="G50" s="39">
        <v>36.172699999999999</v>
      </c>
      <c r="H50" s="39">
        <v>1492.3240000000001</v>
      </c>
      <c r="I50" s="39">
        <v>20.420000000000002</v>
      </c>
      <c r="J50" s="40">
        <f t="shared" si="0"/>
        <v>0.41453444444444448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  <c r="Z50">
        <v>3489240</v>
      </c>
      <c r="AA50">
        <v>137244</v>
      </c>
      <c r="AB50">
        <v>3351996</v>
      </c>
      <c r="AC50">
        <v>2203708</v>
      </c>
      <c r="AD50">
        <v>764</v>
      </c>
      <c r="AE50">
        <v>2202944</v>
      </c>
      <c r="AF50">
        <v>2203708</v>
      </c>
      <c r="AG50">
        <v>279</v>
      </c>
      <c r="AH50">
        <v>2203429</v>
      </c>
      <c r="AI50" s="123">
        <f t="shared" si="2"/>
        <v>3.9333493826735906E-2</v>
      </c>
      <c r="AJ50" s="123">
        <f t="shared" si="3"/>
        <v>0.9606665061732641</v>
      </c>
      <c r="AK50" s="123">
        <f t="shared" si="4"/>
        <v>3.4668839973354E-4</v>
      </c>
      <c r="AL50" s="123">
        <f t="shared" si="5"/>
        <v>0.99965331160026649</v>
      </c>
      <c r="AM50" s="123">
        <f t="shared" si="6"/>
        <v>1.2660479519065139E-4</v>
      </c>
      <c r="AN50" s="123">
        <f t="shared" si="7"/>
        <v>0.99987339520480933</v>
      </c>
    </row>
    <row r="51" spans="1:40" ht="15.75">
      <c r="A51" s="24"/>
      <c r="B51" s="13" t="s">
        <v>19</v>
      </c>
      <c r="C51" s="13">
        <v>22</v>
      </c>
      <c r="D51" s="17">
        <v>14982.4264</v>
      </c>
      <c r="E51" s="18">
        <v>42.277999999999999</v>
      </c>
      <c r="F51" s="18">
        <v>43.464599999999997</v>
      </c>
      <c r="G51" s="18">
        <v>44.304299999999998</v>
      </c>
      <c r="H51" s="18">
        <v>1143.673</v>
      </c>
      <c r="I51" s="18">
        <v>14.632999999999999</v>
      </c>
      <c r="J51" s="19">
        <f t="shared" si="0"/>
        <v>0.31768694444444445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 ca="1">bdrate($D51:$D54,E51:E54,$L51:$L54,M51:M54)</f>
        <v>#NAME?</v>
      </c>
      <c r="U51" s="22" t="e">
        <f ca="1">bdrate($D51:$D54,F51:F54,$L51:$L54,N51:N54)</f>
        <v>#NAME?</v>
      </c>
      <c r="V51" s="22" t="e">
        <f ca="1">bdrate($D51:$D54,G51:G54,$L51:$L54,O51:O54)</f>
        <v>#NAME?</v>
      </c>
      <c r="W51" s="44" t="e">
        <f ca="1">bdrateOld($D51:$D54,E51:E54,$L51:$L54,M51:M54)</f>
        <v>#NAME?</v>
      </c>
      <c r="X51" s="45" t="e">
        <f ca="1">bdrateOld($D51:$D54,F51:F54,$L51:$L54,N51:N54)</f>
        <v>#NAME?</v>
      </c>
      <c r="Y51" s="46" t="e">
        <f ca="1">bdrateOld($D51:$D54,G51:G54,$L51:$L54,O51:O54)</f>
        <v>#NAME?</v>
      </c>
      <c r="Z51">
        <v>1862452</v>
      </c>
      <c r="AA51">
        <v>44697</v>
      </c>
      <c r="AB51">
        <v>1817755</v>
      </c>
      <c r="AC51">
        <v>899656</v>
      </c>
      <c r="AD51">
        <v>325</v>
      </c>
      <c r="AE51">
        <v>899331</v>
      </c>
      <c r="AF51">
        <v>899656</v>
      </c>
      <c r="AG51">
        <v>220</v>
      </c>
      <c r="AH51">
        <v>899436</v>
      </c>
      <c r="AI51" s="123">
        <f t="shared" si="2"/>
        <v>2.3999007759663068E-2</v>
      </c>
      <c r="AJ51" s="123">
        <f t="shared" si="3"/>
        <v>0.97600099224033698</v>
      </c>
      <c r="AK51" s="123">
        <f t="shared" si="4"/>
        <v>3.6124918857874567E-4</v>
      </c>
      <c r="AL51" s="123">
        <f t="shared" si="5"/>
        <v>0.99963875081142128</v>
      </c>
      <c r="AM51" s="123">
        <f t="shared" si="6"/>
        <v>2.4453791226868938E-4</v>
      </c>
      <c r="AN51" s="123">
        <f t="shared" si="7"/>
        <v>0.99975546208773136</v>
      </c>
    </row>
    <row r="52" spans="1:40" ht="15.75">
      <c r="A52" s="24"/>
      <c r="B52" s="24"/>
      <c r="C52" s="24">
        <v>27</v>
      </c>
      <c r="D52" s="28">
        <v>8992.4431999999997</v>
      </c>
      <c r="E52" s="29">
        <v>38.905000000000001</v>
      </c>
      <c r="F52" s="29">
        <v>40.166899999999998</v>
      </c>
      <c r="G52" s="29">
        <v>41.574300000000001</v>
      </c>
      <c r="H52" s="29">
        <v>987.84199999999998</v>
      </c>
      <c r="I52" s="29">
        <v>12.510999999999999</v>
      </c>
      <c r="J52" s="30">
        <f t="shared" si="0"/>
        <v>0.27440055555555554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  <c r="Z52">
        <v>1522148</v>
      </c>
      <c r="AA52">
        <v>34355</v>
      </c>
      <c r="AB52">
        <v>1487793</v>
      </c>
      <c r="AC52">
        <v>817820</v>
      </c>
      <c r="AD52">
        <v>119</v>
      </c>
      <c r="AE52">
        <v>817701</v>
      </c>
      <c r="AF52">
        <v>817820</v>
      </c>
      <c r="AG52">
        <v>50</v>
      </c>
      <c r="AH52">
        <v>817770</v>
      </c>
      <c r="AI52" s="123">
        <f t="shared" si="2"/>
        <v>2.257007859945288E-2</v>
      </c>
      <c r="AJ52" s="123">
        <f t="shared" si="3"/>
        <v>0.97742992140054707</v>
      </c>
      <c r="AK52" s="123">
        <f t="shared" si="4"/>
        <v>1.455087916656477E-4</v>
      </c>
      <c r="AL52" s="123">
        <f t="shared" si="5"/>
        <v>0.99985449120833436</v>
      </c>
      <c r="AM52" s="123">
        <f t="shared" si="6"/>
        <v>6.1138147758675503E-5</v>
      </c>
      <c r="AN52" s="123">
        <f t="shared" si="7"/>
        <v>0.99993886185224135</v>
      </c>
    </row>
    <row r="53" spans="1:40" ht="15.75">
      <c r="A53" s="24"/>
      <c r="B53" s="24"/>
      <c r="C53" s="24">
        <v>32</v>
      </c>
      <c r="D53" s="28">
        <v>5105.6632</v>
      </c>
      <c r="E53" s="29">
        <v>35.4925</v>
      </c>
      <c r="F53" s="29">
        <v>37.819099999999999</v>
      </c>
      <c r="G53" s="29">
        <v>39.637300000000003</v>
      </c>
      <c r="H53" s="29">
        <v>862.36800000000005</v>
      </c>
      <c r="I53" s="29">
        <v>10.981999999999999</v>
      </c>
      <c r="J53" s="30">
        <f t="shared" si="0"/>
        <v>0.23954666666666669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  <c r="Z53">
        <v>1228152</v>
      </c>
      <c r="AA53">
        <v>23317</v>
      </c>
      <c r="AB53">
        <v>1204835</v>
      </c>
      <c r="AC53">
        <v>768484</v>
      </c>
      <c r="AD53">
        <v>42</v>
      </c>
      <c r="AE53">
        <v>768442</v>
      </c>
      <c r="AF53">
        <v>768484</v>
      </c>
      <c r="AG53">
        <v>9</v>
      </c>
      <c r="AH53">
        <v>768475</v>
      </c>
      <c r="AI53" s="123">
        <f t="shared" si="2"/>
        <v>1.8985435027586161E-2</v>
      </c>
      <c r="AJ53" s="123">
        <f t="shared" si="3"/>
        <v>0.98101456497241379</v>
      </c>
      <c r="AK53" s="123">
        <f t="shared" si="4"/>
        <v>5.465305718791803E-5</v>
      </c>
      <c r="AL53" s="123">
        <f t="shared" si="5"/>
        <v>0.99994534694281212</v>
      </c>
      <c r="AM53" s="123">
        <f t="shared" si="6"/>
        <v>1.1711369397411006E-5</v>
      </c>
      <c r="AN53" s="123">
        <f t="shared" si="7"/>
        <v>0.99998828863060263</v>
      </c>
    </row>
    <row r="54" spans="1:40" ht="16.5" thickBot="1">
      <c r="A54" s="34"/>
      <c r="B54" s="34"/>
      <c r="C54" s="34">
        <v>37</v>
      </c>
      <c r="D54" s="38">
        <v>2572.2631999999999</v>
      </c>
      <c r="E54" s="39">
        <v>32.111499999999999</v>
      </c>
      <c r="F54" s="39">
        <v>36.3645</v>
      </c>
      <c r="G54" s="39">
        <v>38.1599</v>
      </c>
      <c r="H54" s="39">
        <v>761.87099999999998</v>
      </c>
      <c r="I54" s="39">
        <v>9.64</v>
      </c>
      <c r="J54" s="40">
        <f t="shared" si="0"/>
        <v>0.21163083333333332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  <c r="Z54">
        <v>827388</v>
      </c>
      <c r="AA54">
        <v>9204</v>
      </c>
      <c r="AB54">
        <v>818184</v>
      </c>
      <c r="AC54">
        <v>666764</v>
      </c>
      <c r="AD54">
        <v>6</v>
      </c>
      <c r="AE54">
        <v>666758</v>
      </c>
      <c r="AF54">
        <v>666764</v>
      </c>
      <c r="AG54">
        <v>2</v>
      </c>
      <c r="AH54">
        <v>666762</v>
      </c>
      <c r="AI54" s="123">
        <f t="shared" si="2"/>
        <v>1.1124164237334842E-2</v>
      </c>
      <c r="AJ54" s="123">
        <f t="shared" si="3"/>
        <v>0.98887583576266513</v>
      </c>
      <c r="AK54" s="123">
        <f t="shared" si="4"/>
        <v>8.9986861918159954E-6</v>
      </c>
      <c r="AL54" s="123">
        <f t="shared" si="5"/>
        <v>0.99999100131380814</v>
      </c>
      <c r="AM54" s="123">
        <f t="shared" si="6"/>
        <v>2.9995620639386651E-6</v>
      </c>
      <c r="AN54" s="123">
        <f t="shared" si="7"/>
        <v>0.99999700043793605</v>
      </c>
    </row>
    <row r="55" spans="1:40" ht="15.75">
      <c r="A55" s="13" t="s">
        <v>20</v>
      </c>
      <c r="B55" s="13" t="s">
        <v>21</v>
      </c>
      <c r="C55" s="13">
        <v>22</v>
      </c>
      <c r="D55" s="17">
        <v>5320.7071999999998</v>
      </c>
      <c r="E55" s="18">
        <v>42.945099999999996</v>
      </c>
      <c r="F55" s="18">
        <v>45.041499999999999</v>
      </c>
      <c r="G55" s="18">
        <v>44.853000000000002</v>
      </c>
      <c r="H55" s="18">
        <v>449.46</v>
      </c>
      <c r="I55" s="18">
        <v>6.3639999999999999</v>
      </c>
      <c r="J55" s="19">
        <f t="shared" si="0"/>
        <v>0.12484999999999999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 ca="1">bdrate($D55:$D58,E55:E58,$L55:$L58,M55:M58)</f>
        <v>#NAME?</v>
      </c>
      <c r="U55" s="22" t="e">
        <f ca="1">bdrate($D55:$D58,F55:F58,$L55:$L58,N55:N58)</f>
        <v>#NAME?</v>
      </c>
      <c r="V55" s="22" t="e">
        <f ca="1">bdrate($D55:$D58,G55:G58,$L55:$L58,O55:O58)</f>
        <v>#NAME?</v>
      </c>
      <c r="W55" s="44" t="e">
        <f ca="1">bdrateOld($D55:$D58,E55:E58,$L55:$L58,M55:M58)</f>
        <v>#NAME?</v>
      </c>
      <c r="X55" s="45" t="e">
        <f ca="1">bdrateOld($D55:$D58,F55:F58,$L55:$L58,N55:N58)</f>
        <v>#NAME?</v>
      </c>
      <c r="Y55" s="46" t="e">
        <f ca="1">bdrateOld($D55:$D58,G55:G58,$L55:$L58,O55:O58)</f>
        <v>#NAME?</v>
      </c>
      <c r="Z55">
        <v>1097856</v>
      </c>
      <c r="AA55">
        <v>18761</v>
      </c>
      <c r="AB55">
        <v>1079095</v>
      </c>
      <c r="AC55">
        <v>462776</v>
      </c>
      <c r="AD55">
        <v>629</v>
      </c>
      <c r="AE55">
        <v>462147</v>
      </c>
      <c r="AF55">
        <v>462776</v>
      </c>
      <c r="AG55">
        <v>988</v>
      </c>
      <c r="AH55">
        <v>461788</v>
      </c>
      <c r="AI55" s="123">
        <f t="shared" si="2"/>
        <v>1.7088762096304069E-2</v>
      </c>
      <c r="AJ55" s="123">
        <f t="shared" si="3"/>
        <v>0.98291123790369594</v>
      </c>
      <c r="AK55" s="123">
        <f t="shared" si="4"/>
        <v>1.3591888948432935E-3</v>
      </c>
      <c r="AL55" s="123">
        <f t="shared" si="5"/>
        <v>0.99864081110515668</v>
      </c>
      <c r="AM55" s="123">
        <f t="shared" si="6"/>
        <v>2.1349421750479713E-3</v>
      </c>
      <c r="AN55" s="123">
        <f t="shared" si="7"/>
        <v>0.99786505782495205</v>
      </c>
    </row>
    <row r="56" spans="1:40" ht="15.75">
      <c r="A56" s="24" t="s">
        <v>22</v>
      </c>
      <c r="B56" s="24"/>
      <c r="C56" s="24">
        <v>27</v>
      </c>
      <c r="D56" s="28">
        <v>3164.3919999999998</v>
      </c>
      <c r="E56" s="29">
        <v>39.376199999999997</v>
      </c>
      <c r="F56" s="29">
        <v>41.959699999999998</v>
      </c>
      <c r="G56" s="29">
        <v>41.5182</v>
      </c>
      <c r="H56" s="29">
        <v>390.27199999999999</v>
      </c>
      <c r="I56" s="29">
        <v>5.444</v>
      </c>
      <c r="J56" s="30">
        <f t="shared" si="0"/>
        <v>0.10840888888888889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  <c r="Z56">
        <v>804900</v>
      </c>
      <c r="AA56">
        <v>14383</v>
      </c>
      <c r="AB56">
        <v>790517</v>
      </c>
      <c r="AC56">
        <v>399804</v>
      </c>
      <c r="AD56">
        <v>258</v>
      </c>
      <c r="AE56">
        <v>399546</v>
      </c>
      <c r="AF56">
        <v>399804</v>
      </c>
      <c r="AG56">
        <v>516</v>
      </c>
      <c r="AH56">
        <v>399288</v>
      </c>
      <c r="AI56" s="123">
        <f t="shared" si="2"/>
        <v>1.7869300534227854E-2</v>
      </c>
      <c r="AJ56" s="123">
        <f t="shared" si="3"/>
        <v>0.98213069946577214</v>
      </c>
      <c r="AK56" s="123">
        <f t="shared" si="4"/>
        <v>6.4531620494042081E-4</v>
      </c>
      <c r="AL56" s="123">
        <f t="shared" si="5"/>
        <v>0.99935468379505954</v>
      </c>
      <c r="AM56" s="123">
        <f t="shared" si="6"/>
        <v>1.2906324098808416E-3</v>
      </c>
      <c r="AN56" s="123">
        <f t="shared" si="7"/>
        <v>0.99870936759011919</v>
      </c>
    </row>
    <row r="57" spans="1:40" ht="15.75">
      <c r="A57" s="24"/>
      <c r="B57" s="24"/>
      <c r="C57" s="24">
        <v>32</v>
      </c>
      <c r="D57" s="28">
        <v>1813.7855999999999</v>
      </c>
      <c r="E57" s="29">
        <v>35.976799999999997</v>
      </c>
      <c r="F57" s="29">
        <v>39.589199999999998</v>
      </c>
      <c r="G57" s="29">
        <v>38.961300000000001</v>
      </c>
      <c r="H57" s="29">
        <v>340.27300000000002</v>
      </c>
      <c r="I57" s="29">
        <v>4.758</v>
      </c>
      <c r="J57" s="30">
        <f t="shared" si="0"/>
        <v>9.4520277777777786E-2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  <c r="Z57">
        <v>557096</v>
      </c>
      <c r="AA57">
        <v>8174</v>
      </c>
      <c r="AB57">
        <v>548922</v>
      </c>
      <c r="AC57">
        <v>350000</v>
      </c>
      <c r="AD57">
        <v>116</v>
      </c>
      <c r="AE57">
        <v>349884</v>
      </c>
      <c r="AF57">
        <v>350000</v>
      </c>
      <c r="AG57">
        <v>180</v>
      </c>
      <c r="AH57">
        <v>349820</v>
      </c>
      <c r="AI57" s="123">
        <f t="shared" si="2"/>
        <v>1.4672516047503482E-2</v>
      </c>
      <c r="AJ57" s="123">
        <f t="shared" si="3"/>
        <v>0.98532748395249647</v>
      </c>
      <c r="AK57" s="123">
        <f t="shared" si="4"/>
        <v>3.3142857142857144E-4</v>
      </c>
      <c r="AL57" s="123">
        <f t="shared" si="5"/>
        <v>0.99966857142857146</v>
      </c>
      <c r="AM57" s="123">
        <f t="shared" si="6"/>
        <v>5.142857142857143E-4</v>
      </c>
      <c r="AN57" s="123">
        <f t="shared" si="7"/>
        <v>0.99948571428571431</v>
      </c>
    </row>
    <row r="58" spans="1:40" ht="16.5" thickBot="1">
      <c r="A58" s="24"/>
      <c r="B58" s="34"/>
      <c r="C58" s="34">
        <v>37</v>
      </c>
      <c r="D58" s="38">
        <v>1009.9056</v>
      </c>
      <c r="E58" s="39">
        <v>32.808700000000002</v>
      </c>
      <c r="F58" s="39">
        <v>37.930500000000002</v>
      </c>
      <c r="G58" s="39">
        <v>37.112499999999997</v>
      </c>
      <c r="H58" s="39">
        <v>303.238</v>
      </c>
      <c r="I58" s="39">
        <v>4.2430000000000003</v>
      </c>
      <c r="J58" s="40">
        <f t="shared" si="0"/>
        <v>8.4232777777777781E-2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  <c r="Z58">
        <v>337044</v>
      </c>
      <c r="AA58">
        <v>2818</v>
      </c>
      <c r="AB58">
        <v>334226</v>
      </c>
      <c r="AC58">
        <v>284964</v>
      </c>
      <c r="AD58">
        <v>17</v>
      </c>
      <c r="AE58">
        <v>284947</v>
      </c>
      <c r="AF58">
        <v>284964</v>
      </c>
      <c r="AG58">
        <v>36</v>
      </c>
      <c r="AH58">
        <v>284928</v>
      </c>
      <c r="AI58" s="123">
        <f t="shared" si="2"/>
        <v>8.3609261698769297E-3</v>
      </c>
      <c r="AJ58" s="123">
        <f t="shared" si="3"/>
        <v>0.99163907383012306</v>
      </c>
      <c r="AK58" s="123">
        <f t="shared" si="4"/>
        <v>5.9656658384918794E-5</v>
      </c>
      <c r="AL58" s="123">
        <f t="shared" si="5"/>
        <v>0.99994034334161508</v>
      </c>
      <c r="AM58" s="123">
        <f t="shared" si="6"/>
        <v>1.2633174716806332E-4</v>
      </c>
      <c r="AN58" s="123">
        <f t="shared" si="7"/>
        <v>0.99987366825283197</v>
      </c>
    </row>
    <row r="59" spans="1:40" ht="15.75">
      <c r="A59" s="24"/>
      <c r="B59" s="13" t="s">
        <v>23</v>
      </c>
      <c r="C59" s="13">
        <v>22</v>
      </c>
      <c r="D59" s="17">
        <v>13010.9072</v>
      </c>
      <c r="E59" s="18">
        <v>41.197800000000001</v>
      </c>
      <c r="F59" s="18">
        <v>43.219299999999997</v>
      </c>
      <c r="G59" s="18">
        <v>44.177599999999998</v>
      </c>
      <c r="H59" s="18">
        <v>671.71699999999998</v>
      </c>
      <c r="I59" s="18">
        <v>10.154999999999999</v>
      </c>
      <c r="J59" s="19">
        <f t="shared" si="0"/>
        <v>0.18658805555555555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 ca="1">bdrate($D59:$D62,E59:E62,$L59:$L62,M59:M62)</f>
        <v>#NAME?</v>
      </c>
      <c r="U59" s="22" t="e">
        <f ca="1">bdrate($D59:$D62,F59:F62,$L59:$L62,N59:N62)</f>
        <v>#NAME?</v>
      </c>
      <c r="V59" s="22" t="e">
        <f ca="1">bdrate($D59:$D62,G59:G62,$L59:$L62,O59:O62)</f>
        <v>#NAME?</v>
      </c>
      <c r="W59" s="44" t="e">
        <f ca="1">bdrateOld($D59:$D62,E59:E62,$L59:$L62,M59:M62)</f>
        <v>#NAME?</v>
      </c>
      <c r="X59" s="45" t="e">
        <f ca="1">bdrateOld($D59:$D62,F59:F62,$L59:$L62,N59:N62)</f>
        <v>#NAME?</v>
      </c>
      <c r="Y59" s="46" t="e">
        <f ca="1">bdrateOld($D59:$D62,G59:G62,$L59:$L62,O59:O62)</f>
        <v>#NAME?</v>
      </c>
      <c r="Z59">
        <v>2280828</v>
      </c>
      <c r="AA59">
        <v>153990</v>
      </c>
      <c r="AB59">
        <v>2126838</v>
      </c>
      <c r="AC59">
        <v>791296</v>
      </c>
      <c r="AD59">
        <v>2722</v>
      </c>
      <c r="AE59">
        <v>788574</v>
      </c>
      <c r="AF59">
        <v>791296</v>
      </c>
      <c r="AG59">
        <v>2563</v>
      </c>
      <c r="AH59">
        <v>788733</v>
      </c>
      <c r="AI59" s="123">
        <f t="shared" si="2"/>
        <v>6.7514955095254875E-2</v>
      </c>
      <c r="AJ59" s="123">
        <f t="shared" si="3"/>
        <v>0.93248504490474515</v>
      </c>
      <c r="AK59" s="123">
        <f t="shared" si="4"/>
        <v>3.4399263992235521E-3</v>
      </c>
      <c r="AL59" s="123">
        <f t="shared" si="5"/>
        <v>0.99656007360077647</v>
      </c>
      <c r="AM59" s="123">
        <f t="shared" si="6"/>
        <v>3.2389902135231317E-3</v>
      </c>
      <c r="AN59" s="123">
        <f t="shared" si="7"/>
        <v>0.99676100978647686</v>
      </c>
    </row>
    <row r="60" spans="1:40" ht="15.75">
      <c r="A60" s="24"/>
      <c r="B60" s="24"/>
      <c r="C60" s="24">
        <v>27</v>
      </c>
      <c r="D60" s="28">
        <v>8253.5120000000006</v>
      </c>
      <c r="E60" s="29">
        <v>36.804200000000002</v>
      </c>
      <c r="F60" s="29">
        <v>40.581200000000003</v>
      </c>
      <c r="G60" s="29">
        <v>41.606299999999997</v>
      </c>
      <c r="H60" s="29">
        <v>581.03300000000002</v>
      </c>
      <c r="I60" s="29">
        <v>8.4239999999999995</v>
      </c>
      <c r="J60" s="30">
        <f t="shared" si="0"/>
        <v>0.16139805555555556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  <c r="Z60">
        <v>1890656</v>
      </c>
      <c r="AA60">
        <v>120572</v>
      </c>
      <c r="AB60">
        <v>1770084</v>
      </c>
      <c r="AC60">
        <v>695712</v>
      </c>
      <c r="AD60">
        <v>337</v>
      </c>
      <c r="AE60">
        <v>695375</v>
      </c>
      <c r="AF60">
        <v>695712</v>
      </c>
      <c r="AG60">
        <v>676</v>
      </c>
      <c r="AH60">
        <v>695036</v>
      </c>
      <c r="AI60" s="123">
        <f t="shared" si="2"/>
        <v>6.3772574175312693E-2</v>
      </c>
      <c r="AJ60" s="123">
        <f t="shared" si="3"/>
        <v>0.93622742582468732</v>
      </c>
      <c r="AK60" s="123">
        <f t="shared" si="4"/>
        <v>4.8439584195759163E-4</v>
      </c>
      <c r="AL60" s="123">
        <f t="shared" si="5"/>
        <v>0.99951560415804241</v>
      </c>
      <c r="AM60" s="123">
        <f t="shared" si="6"/>
        <v>9.7166643668644497E-4</v>
      </c>
      <c r="AN60" s="123">
        <f t="shared" si="7"/>
        <v>0.99902833356331355</v>
      </c>
    </row>
    <row r="61" spans="1:40" ht="15.75">
      <c r="A61" s="24"/>
      <c r="B61" s="24"/>
      <c r="C61" s="24">
        <v>32</v>
      </c>
      <c r="D61" s="28">
        <v>5077.9823999999999</v>
      </c>
      <c r="E61" s="29">
        <v>33.002600000000001</v>
      </c>
      <c r="F61" s="29">
        <v>38.9589</v>
      </c>
      <c r="G61" s="29">
        <v>39.810200000000002</v>
      </c>
      <c r="H61" s="29">
        <v>500.91</v>
      </c>
      <c r="I61" s="29">
        <v>7.1760000000000002</v>
      </c>
      <c r="J61" s="30">
        <f t="shared" si="0"/>
        <v>0.13914166666666666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  <c r="Z61">
        <v>1597316</v>
      </c>
      <c r="AA61">
        <v>99314</v>
      </c>
      <c r="AB61">
        <v>1498002</v>
      </c>
      <c r="AC61">
        <v>626636</v>
      </c>
      <c r="AD61">
        <v>41</v>
      </c>
      <c r="AE61">
        <v>626595</v>
      </c>
      <c r="AF61">
        <v>626636</v>
      </c>
      <c r="AG61">
        <v>150</v>
      </c>
      <c r="AH61">
        <v>626486</v>
      </c>
      <c r="AI61" s="123">
        <f t="shared" si="2"/>
        <v>6.2175549484259844E-2</v>
      </c>
      <c r="AJ61" s="123">
        <f t="shared" si="3"/>
        <v>0.93782445051574015</v>
      </c>
      <c r="AK61" s="123">
        <f t="shared" si="4"/>
        <v>6.5428733746545047E-5</v>
      </c>
      <c r="AL61" s="123">
        <f t="shared" si="5"/>
        <v>0.9999345712662534</v>
      </c>
      <c r="AM61" s="123">
        <f t="shared" si="6"/>
        <v>2.393734161458965E-4</v>
      </c>
      <c r="AN61" s="123">
        <f t="shared" si="7"/>
        <v>0.99976062658385412</v>
      </c>
    </row>
    <row r="62" spans="1:40" ht="16.5" thickBot="1">
      <c r="A62" s="24"/>
      <c r="B62" s="34"/>
      <c r="C62" s="34">
        <v>37</v>
      </c>
      <c r="D62" s="38">
        <v>3011.4967999999999</v>
      </c>
      <c r="E62" s="39">
        <v>29.449100000000001</v>
      </c>
      <c r="F62" s="39">
        <v>37.898200000000003</v>
      </c>
      <c r="G62" s="39">
        <v>38.539099999999998</v>
      </c>
      <c r="H62" s="39">
        <v>436.40199999999999</v>
      </c>
      <c r="I62" s="39">
        <v>6.3639999999999999</v>
      </c>
      <c r="J62" s="40">
        <f t="shared" si="0"/>
        <v>0.12122277777777778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  <c r="Z62">
        <v>1305316</v>
      </c>
      <c r="AA62">
        <v>54158</v>
      </c>
      <c r="AB62">
        <v>1251158</v>
      </c>
      <c r="AC62">
        <v>577524</v>
      </c>
      <c r="AD62">
        <v>3</v>
      </c>
      <c r="AE62">
        <v>577521</v>
      </c>
      <c r="AF62">
        <v>577524</v>
      </c>
      <c r="AG62">
        <v>18</v>
      </c>
      <c r="AH62">
        <v>577506</v>
      </c>
      <c r="AI62" s="123">
        <f t="shared" si="2"/>
        <v>4.1490336439605431E-2</v>
      </c>
      <c r="AJ62" s="123">
        <f t="shared" si="3"/>
        <v>0.95850966356039458</v>
      </c>
      <c r="AK62" s="123">
        <f t="shared" si="4"/>
        <v>5.1945893157686956E-6</v>
      </c>
      <c r="AL62" s="123">
        <f t="shared" si="5"/>
        <v>0.9999948054106842</v>
      </c>
      <c r="AM62" s="123">
        <f t="shared" si="6"/>
        <v>3.1167535894612169E-5</v>
      </c>
      <c r="AN62" s="123">
        <f t="shared" si="7"/>
        <v>0.99996883246410539</v>
      </c>
    </row>
    <row r="63" spans="1:40" ht="15.75">
      <c r="A63" s="24"/>
      <c r="B63" s="13" t="s">
        <v>24</v>
      </c>
      <c r="C63" s="13">
        <v>22</v>
      </c>
      <c r="D63" s="17">
        <v>11448.852000000001</v>
      </c>
      <c r="E63" s="18">
        <v>41.016199999999998</v>
      </c>
      <c r="F63" s="18">
        <v>42.1203</v>
      </c>
      <c r="G63" s="18">
        <v>42.817500000000003</v>
      </c>
      <c r="H63" s="18">
        <v>586.57100000000003</v>
      </c>
      <c r="I63" s="18">
        <v>9.0009999999999994</v>
      </c>
      <c r="J63" s="19">
        <f t="shared" si="0"/>
        <v>0.16293638888888889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 ca="1">bdrate($D63:$D66,E63:E66,$L63:$L66,M63:M66)</f>
        <v>#NAME?</v>
      </c>
      <c r="U63" s="22" t="e">
        <f ca="1">bdrate($D63:$D66,F63:F66,$L63:$L66,N63:N66)</f>
        <v>#NAME?</v>
      </c>
      <c r="V63" s="22" t="e">
        <f ca="1">bdrate($D63:$D66,G63:G66,$L63:$L66,O63:O66)</f>
        <v>#NAME?</v>
      </c>
      <c r="W63" s="44" t="e">
        <f ca="1">bdrateOld($D63:$D66,E63:E66,$L63:$L66,M63:M66)</f>
        <v>#NAME?</v>
      </c>
      <c r="X63" s="45" t="e">
        <f ca="1">bdrateOld($D63:$D66,F63:F66,$L63:$L66,N63:N66)</f>
        <v>#NAME?</v>
      </c>
      <c r="Y63" s="46" t="e">
        <f ca="1">bdrateOld($D63:$D66,G63:G66,$L63:$L66,O63:O66)</f>
        <v>#NAME?</v>
      </c>
      <c r="Z63">
        <v>2145712</v>
      </c>
      <c r="AA63">
        <v>86435</v>
      </c>
      <c r="AB63">
        <v>2059277</v>
      </c>
      <c r="AC63">
        <v>735964</v>
      </c>
      <c r="AD63">
        <v>1589</v>
      </c>
      <c r="AE63">
        <v>734375</v>
      </c>
      <c r="AF63">
        <v>735964</v>
      </c>
      <c r="AG63">
        <v>1727</v>
      </c>
      <c r="AH63">
        <v>734237</v>
      </c>
      <c r="AI63" s="123">
        <f t="shared" si="2"/>
        <v>4.028266608007039E-2</v>
      </c>
      <c r="AJ63" s="123">
        <f t="shared" si="3"/>
        <v>0.95971733391992964</v>
      </c>
      <c r="AK63" s="123">
        <f t="shared" si="4"/>
        <v>2.1590729981357782E-3</v>
      </c>
      <c r="AL63" s="123">
        <f t="shared" si="5"/>
        <v>0.99784092700186422</v>
      </c>
      <c r="AM63" s="123">
        <f t="shared" si="6"/>
        <v>2.3465821697800436E-3</v>
      </c>
      <c r="AN63" s="123">
        <f t="shared" si="7"/>
        <v>0.99765341783021999</v>
      </c>
    </row>
    <row r="64" spans="1:40" ht="15.75">
      <c r="A64" s="24"/>
      <c r="B64" s="24"/>
      <c r="C64" s="24">
        <v>27</v>
      </c>
      <c r="D64" s="28">
        <v>7070.0367999999999</v>
      </c>
      <c r="E64" s="29">
        <v>36.712200000000003</v>
      </c>
      <c r="F64" s="29">
        <v>38.971499999999999</v>
      </c>
      <c r="G64" s="29">
        <v>39.476100000000002</v>
      </c>
      <c r="H64" s="29">
        <v>504.63799999999998</v>
      </c>
      <c r="I64" s="29">
        <v>7.5810000000000004</v>
      </c>
      <c r="J64" s="30">
        <f t="shared" si="0"/>
        <v>0.1401772222222222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  <c r="Z64">
        <v>1818804</v>
      </c>
      <c r="AA64">
        <v>67890</v>
      </c>
      <c r="AB64">
        <v>1750914</v>
      </c>
      <c r="AC64">
        <v>698312</v>
      </c>
      <c r="AD64">
        <v>818</v>
      </c>
      <c r="AE64">
        <v>697494</v>
      </c>
      <c r="AF64">
        <v>698312</v>
      </c>
      <c r="AG64">
        <v>691</v>
      </c>
      <c r="AH64">
        <v>697621</v>
      </c>
      <c r="AI64" s="123">
        <f t="shared" si="2"/>
        <v>3.7326726794091061E-2</v>
      </c>
      <c r="AJ64" s="123">
        <f t="shared" si="3"/>
        <v>0.9626732732059089</v>
      </c>
      <c r="AK64" s="123">
        <f t="shared" si="4"/>
        <v>1.171396166756407E-3</v>
      </c>
      <c r="AL64" s="123">
        <f t="shared" si="5"/>
        <v>0.99882860383324357</v>
      </c>
      <c r="AM64" s="123">
        <f t="shared" si="6"/>
        <v>9.895290357318791E-4</v>
      </c>
      <c r="AN64" s="123">
        <f t="shared" si="7"/>
        <v>0.99901047096426809</v>
      </c>
    </row>
    <row r="65" spans="1:40" ht="15.75">
      <c r="A65" s="24"/>
      <c r="B65" s="24"/>
      <c r="C65" s="24">
        <v>32</v>
      </c>
      <c r="D65" s="28">
        <v>4022.1648</v>
      </c>
      <c r="E65" s="29">
        <v>32.741700000000002</v>
      </c>
      <c r="F65" s="29">
        <v>36.663200000000003</v>
      </c>
      <c r="G65" s="29">
        <v>37.090200000000003</v>
      </c>
      <c r="H65" s="29">
        <v>427.245</v>
      </c>
      <c r="I65" s="29">
        <v>6.3179999999999996</v>
      </c>
      <c r="J65" s="30">
        <f t="shared" si="0"/>
        <v>0.11867916666666667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  <c r="Z65">
        <v>1375484</v>
      </c>
      <c r="AA65">
        <v>40494</v>
      </c>
      <c r="AB65">
        <v>1334990</v>
      </c>
      <c r="AC65">
        <v>643604</v>
      </c>
      <c r="AD65">
        <v>235</v>
      </c>
      <c r="AE65">
        <v>643369</v>
      </c>
      <c r="AF65">
        <v>643604</v>
      </c>
      <c r="AG65">
        <v>162</v>
      </c>
      <c r="AH65">
        <v>643442</v>
      </c>
      <c r="AI65" s="123">
        <f t="shared" si="2"/>
        <v>2.9439819001893151E-2</v>
      </c>
      <c r="AJ65" s="123">
        <f t="shared" si="3"/>
        <v>0.97056018099810681</v>
      </c>
      <c r="AK65" s="123">
        <f t="shared" si="4"/>
        <v>3.6513135406243593E-4</v>
      </c>
      <c r="AL65" s="123">
        <f t="shared" si="5"/>
        <v>0.99963486864593754</v>
      </c>
      <c r="AM65" s="123">
        <f t="shared" si="6"/>
        <v>2.5170757173665796E-4</v>
      </c>
      <c r="AN65" s="123">
        <f t="shared" si="7"/>
        <v>0.99974829242826335</v>
      </c>
    </row>
    <row r="66" spans="1:40" ht="16.5" thickBot="1">
      <c r="A66" s="24"/>
      <c r="B66" s="34"/>
      <c r="C66" s="34">
        <v>37</v>
      </c>
      <c r="D66" s="38">
        <v>2070.6183999999998</v>
      </c>
      <c r="E66" s="39">
        <v>29.2029</v>
      </c>
      <c r="F66" s="39">
        <v>35.091200000000001</v>
      </c>
      <c r="G66" s="39">
        <v>35.505600000000001</v>
      </c>
      <c r="H66" s="39">
        <v>360.05399999999997</v>
      </c>
      <c r="I66" s="39">
        <v>5.2720000000000002</v>
      </c>
      <c r="J66" s="40">
        <f t="shared" si="0"/>
        <v>0.10001499999999999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  <c r="Z66">
        <v>816108</v>
      </c>
      <c r="AA66">
        <v>12974</v>
      </c>
      <c r="AB66">
        <v>803134</v>
      </c>
      <c r="AC66">
        <v>534040</v>
      </c>
      <c r="AD66">
        <v>48</v>
      </c>
      <c r="AE66">
        <v>533992</v>
      </c>
      <c r="AF66">
        <v>534040</v>
      </c>
      <c r="AG66">
        <v>23</v>
      </c>
      <c r="AH66">
        <v>534017</v>
      </c>
      <c r="AI66" s="123">
        <f t="shared" si="2"/>
        <v>1.5897405735515398E-2</v>
      </c>
      <c r="AJ66" s="123">
        <f t="shared" si="3"/>
        <v>0.98410259426448465</v>
      </c>
      <c r="AK66" s="123">
        <f t="shared" si="4"/>
        <v>8.9880907797168749E-5</v>
      </c>
      <c r="AL66" s="123">
        <f t="shared" si="5"/>
        <v>0.99991011909220284</v>
      </c>
      <c r="AM66" s="123">
        <f t="shared" si="6"/>
        <v>4.3067934986143358E-5</v>
      </c>
      <c r="AN66" s="123">
        <f t="shared" si="7"/>
        <v>0.9999569320650139</v>
      </c>
    </row>
    <row r="67" spans="1:40" ht="15.75">
      <c r="A67" s="24"/>
      <c r="B67" s="13" t="s">
        <v>19</v>
      </c>
      <c r="C67" s="13">
        <v>22</v>
      </c>
      <c r="D67" s="17">
        <v>4457.8544000000002</v>
      </c>
      <c r="E67" s="18">
        <v>42.414099999999998</v>
      </c>
      <c r="F67" s="18">
        <v>43.031799999999997</v>
      </c>
      <c r="G67" s="18">
        <v>43.902999999999999</v>
      </c>
      <c r="H67" s="18">
        <v>297.07600000000002</v>
      </c>
      <c r="I67" s="18">
        <v>4.29</v>
      </c>
      <c r="J67" s="19">
        <f t="shared" si="0"/>
        <v>8.2521111111111115E-2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 ca="1">bdrate($D67:$D70,E67:E70,$L67:$L70,M67:M70)</f>
        <v>#NAME?</v>
      </c>
      <c r="U67" s="22" t="e">
        <f ca="1">bdrate($D67:$D70,F67:F70,$L67:$L70,N67:N70)</f>
        <v>#NAME?</v>
      </c>
      <c r="V67" s="22" t="e">
        <f ca="1">bdrate($D67:$D70,G67:G70,$L67:$L70,O67:O70)</f>
        <v>#NAME?</v>
      </c>
      <c r="W67" s="44" t="e">
        <f ca="1">bdrateOld($D67:$D70,E67:E70,$L67:$L70,M67:M70)</f>
        <v>#NAME?</v>
      </c>
      <c r="X67" s="45" t="e">
        <f ca="1">bdrateOld($D67:$D70,F67:F70,$L67:$L70,N67:N70)</f>
        <v>#NAME?</v>
      </c>
      <c r="Y67" s="46" t="e">
        <f ca="1">bdrateOld($D67:$D70,G67:G70,$L67:$L70,O67:O70)</f>
        <v>#NAME?</v>
      </c>
      <c r="Z67">
        <v>667868</v>
      </c>
      <c r="AA67">
        <v>9985</v>
      </c>
      <c r="AB67">
        <v>657883</v>
      </c>
      <c r="AC67">
        <v>299176</v>
      </c>
      <c r="AD67">
        <v>132</v>
      </c>
      <c r="AE67">
        <v>299044</v>
      </c>
      <c r="AF67">
        <v>299176</v>
      </c>
      <c r="AG67">
        <v>92</v>
      </c>
      <c r="AH67">
        <v>299084</v>
      </c>
      <c r="AI67" s="123">
        <f t="shared" si="2"/>
        <v>1.4950559092515288E-2</v>
      </c>
      <c r="AJ67" s="123">
        <f t="shared" si="3"/>
        <v>0.9850494409074847</v>
      </c>
      <c r="AK67" s="123">
        <f t="shared" si="4"/>
        <v>4.4121186191405727E-4</v>
      </c>
      <c r="AL67" s="123">
        <f t="shared" si="5"/>
        <v>0.99955878813808596</v>
      </c>
      <c r="AM67" s="123">
        <f t="shared" si="6"/>
        <v>3.075112976976763E-4</v>
      </c>
      <c r="AN67" s="123">
        <f t="shared" si="7"/>
        <v>0.99969248870230232</v>
      </c>
    </row>
    <row r="68" spans="1:40" ht="15.75">
      <c r="A68" s="24"/>
      <c r="B68" s="24"/>
      <c r="C68" s="24">
        <v>27</v>
      </c>
      <c r="D68" s="28">
        <v>2682.7608</v>
      </c>
      <c r="E68" s="29">
        <v>38.404699999999998</v>
      </c>
      <c r="F68" s="29">
        <v>39.633000000000003</v>
      </c>
      <c r="G68" s="29">
        <v>40.900700000000001</v>
      </c>
      <c r="H68" s="29">
        <v>258.02800000000002</v>
      </c>
      <c r="I68" s="29">
        <v>3.681</v>
      </c>
      <c r="J68" s="30">
        <f t="shared" ref="J68:J98" si="8">H68/3600</f>
        <v>7.1674444444444443E-2</v>
      </c>
      <c r="L68" s="25"/>
      <c r="M68" s="26"/>
      <c r="N68" s="26"/>
      <c r="O68" s="26"/>
      <c r="P68" s="26"/>
      <c r="Q68" s="26"/>
      <c r="R68" s="27">
        <f t="shared" ref="R68:R98" si="9">P68/3600</f>
        <v>0</v>
      </c>
      <c r="S68" s="20"/>
      <c r="T68" s="31"/>
      <c r="U68" s="32"/>
      <c r="V68" s="32"/>
      <c r="W68" s="31"/>
      <c r="X68" s="32"/>
      <c r="Y68" s="33"/>
      <c r="Z68">
        <v>567288</v>
      </c>
      <c r="AA68">
        <v>8125</v>
      </c>
      <c r="AB68">
        <v>559163</v>
      </c>
      <c r="AC68">
        <v>284840</v>
      </c>
      <c r="AD68">
        <v>78</v>
      </c>
      <c r="AE68">
        <v>284762</v>
      </c>
      <c r="AF68">
        <v>284840</v>
      </c>
      <c r="AG68">
        <v>36</v>
      </c>
      <c r="AH68">
        <v>284804</v>
      </c>
      <c r="AI68" s="123">
        <f t="shared" ref="AI68:AI98" si="10">AA68/Z68</f>
        <v>1.4322531060061204E-2</v>
      </c>
      <c r="AJ68" s="123">
        <f t="shared" ref="AJ68:AJ98" si="11">AB68/Z68</f>
        <v>0.98567746893993879</v>
      </c>
      <c r="AK68" s="123">
        <f t="shared" ref="AK68:AK98" si="12">AD68/AC68</f>
        <v>2.7383794410897348E-4</v>
      </c>
      <c r="AL68" s="123">
        <f t="shared" ref="AL68:AL98" si="13">AE68/AC68</f>
        <v>0.99972616205589104</v>
      </c>
      <c r="AM68" s="123">
        <f t="shared" ref="AM68:AM98" si="14">AG68/AF68</f>
        <v>1.2638674343491083E-4</v>
      </c>
      <c r="AN68" s="123">
        <f t="shared" ref="AN68:AN98" si="15">AH68/AF68</f>
        <v>0.9998736132565651</v>
      </c>
    </row>
    <row r="69" spans="1:40" ht="15.75">
      <c r="A69" s="24"/>
      <c r="B69" s="24"/>
      <c r="C69" s="24">
        <v>32</v>
      </c>
      <c r="D69" s="28">
        <v>1473.2704000000001</v>
      </c>
      <c r="E69" s="29">
        <v>34.573999999999998</v>
      </c>
      <c r="F69" s="29">
        <v>37.366700000000002</v>
      </c>
      <c r="G69" s="29">
        <v>38.601300000000002</v>
      </c>
      <c r="H69" s="29">
        <v>221.83600000000001</v>
      </c>
      <c r="I69" s="29">
        <v>3.1819999999999999</v>
      </c>
      <c r="J69" s="30">
        <f t="shared" si="8"/>
        <v>6.1621111111111113E-2</v>
      </c>
      <c r="L69" s="25"/>
      <c r="M69" s="26"/>
      <c r="N69" s="26"/>
      <c r="O69" s="26"/>
      <c r="P69" s="26"/>
      <c r="Q69" s="26"/>
      <c r="R69" s="27">
        <f t="shared" si="9"/>
        <v>0</v>
      </c>
      <c r="S69" s="20"/>
      <c r="T69" s="31"/>
      <c r="U69" s="32"/>
      <c r="V69" s="32"/>
      <c r="W69" s="31"/>
      <c r="X69" s="32"/>
      <c r="Y69" s="33"/>
      <c r="Z69">
        <v>437360</v>
      </c>
      <c r="AA69">
        <v>4306</v>
      </c>
      <c r="AB69">
        <v>433054</v>
      </c>
      <c r="AC69">
        <v>265348</v>
      </c>
      <c r="AD69">
        <v>27</v>
      </c>
      <c r="AE69">
        <v>265321</v>
      </c>
      <c r="AF69">
        <v>265348</v>
      </c>
      <c r="AG69">
        <v>4</v>
      </c>
      <c r="AH69">
        <v>265344</v>
      </c>
      <c r="AI69" s="123">
        <f t="shared" si="10"/>
        <v>9.8454362538869574E-3</v>
      </c>
      <c r="AJ69" s="123">
        <f t="shared" si="11"/>
        <v>0.99015456374611299</v>
      </c>
      <c r="AK69" s="123">
        <f t="shared" si="12"/>
        <v>1.0175316942279573E-4</v>
      </c>
      <c r="AL69" s="123">
        <f t="shared" si="13"/>
        <v>0.99989824683057715</v>
      </c>
      <c r="AM69" s="123">
        <f t="shared" si="14"/>
        <v>1.5074543618191959E-5</v>
      </c>
      <c r="AN69" s="123">
        <f t="shared" si="15"/>
        <v>0.99998492545638185</v>
      </c>
    </row>
    <row r="70" spans="1:40" ht="16.5" thickBot="1">
      <c r="A70" s="34"/>
      <c r="B70" s="34"/>
      <c r="C70" s="34">
        <v>37</v>
      </c>
      <c r="D70" s="38">
        <v>742.86559999999997</v>
      </c>
      <c r="E70" s="39">
        <v>31.280899999999999</v>
      </c>
      <c r="F70" s="39">
        <v>35.776499999999999</v>
      </c>
      <c r="G70" s="39">
        <v>36.877099999999999</v>
      </c>
      <c r="H70" s="39">
        <v>191.649</v>
      </c>
      <c r="I70" s="39">
        <v>2.714</v>
      </c>
      <c r="J70" s="40">
        <f t="shared" si="8"/>
        <v>5.3235833333333336E-2</v>
      </c>
      <c r="L70" s="35"/>
      <c r="M70" s="36"/>
      <c r="N70" s="36"/>
      <c r="O70" s="36"/>
      <c r="P70" s="36"/>
      <c r="Q70" s="36"/>
      <c r="R70" s="37">
        <f t="shared" si="9"/>
        <v>0</v>
      </c>
      <c r="S70" s="20"/>
      <c r="T70" s="41"/>
      <c r="U70" s="42"/>
      <c r="V70" s="42"/>
      <c r="W70" s="41"/>
      <c r="X70" s="42"/>
      <c r="Y70" s="43"/>
      <c r="Z70">
        <v>264088</v>
      </c>
      <c r="AA70">
        <v>1380</v>
      </c>
      <c r="AB70">
        <v>262708</v>
      </c>
      <c r="AC70">
        <v>221260</v>
      </c>
      <c r="AD70">
        <v>10</v>
      </c>
      <c r="AE70">
        <v>221250</v>
      </c>
      <c r="AF70">
        <v>221260</v>
      </c>
      <c r="AG70">
        <v>0</v>
      </c>
      <c r="AH70">
        <v>221260</v>
      </c>
      <c r="AI70" s="123">
        <f t="shared" si="10"/>
        <v>5.2255308836448456E-3</v>
      </c>
      <c r="AJ70" s="123">
        <f t="shared" si="11"/>
        <v>0.99477446911635514</v>
      </c>
      <c r="AK70" s="123">
        <f t="shared" si="12"/>
        <v>4.5195697369610413E-5</v>
      </c>
      <c r="AL70" s="123">
        <f t="shared" si="13"/>
        <v>0.9999548043026304</v>
      </c>
      <c r="AM70" s="123">
        <f t="shared" si="14"/>
        <v>0</v>
      </c>
      <c r="AN70" s="123">
        <f t="shared" si="15"/>
        <v>1</v>
      </c>
    </row>
    <row r="71" spans="1:40" ht="15.75">
      <c r="A71" s="13" t="s">
        <v>25</v>
      </c>
      <c r="B71" s="13" t="s">
        <v>88</v>
      </c>
      <c r="C71" s="13">
        <v>22</v>
      </c>
      <c r="D71" s="17">
        <v>30206.1528</v>
      </c>
      <c r="E71" s="18">
        <v>43.798000000000002</v>
      </c>
      <c r="F71" s="18">
        <v>46.805500000000002</v>
      </c>
      <c r="G71" s="18">
        <v>47.923200000000001</v>
      </c>
      <c r="H71" s="18">
        <v>4266.12</v>
      </c>
      <c r="I71" s="18">
        <v>55.473999999999997</v>
      </c>
      <c r="J71" s="19">
        <f t="shared" si="8"/>
        <v>1.1850333333333334</v>
      </c>
      <c r="L71" s="14"/>
      <c r="M71" s="15"/>
      <c r="N71" s="15"/>
      <c r="O71" s="15"/>
      <c r="P71" s="15"/>
      <c r="Q71" s="15"/>
      <c r="R71" s="16">
        <f t="shared" si="9"/>
        <v>0</v>
      </c>
      <c r="S71" s="20"/>
      <c r="T71" s="21" t="e">
        <f ca="1">bdrate($D71:$D74,E71:E74,$L71:$L74,M71:M74)</f>
        <v>#NAME?</v>
      </c>
      <c r="U71" s="22" t="e">
        <f ca="1">bdrate($D71:$D74,F71:F74,$L71:$L74,N71:N74)</f>
        <v>#NAME?</v>
      </c>
      <c r="V71" s="22" t="e">
        <f ca="1">bdrate($D71:$D74,G71:G74,$L71:$L74,O71:O74)</f>
        <v>#NAME?</v>
      </c>
      <c r="W71" s="44" t="e">
        <f ca="1">bdrateOld($D71:$D74,E71:E74,$L71:$L74,M71:M74)</f>
        <v>#NAME?</v>
      </c>
      <c r="X71" s="45" t="e">
        <f ca="1">bdrateOld($D71:$D74,F71:F74,$L71:$L74,N71:N74)</f>
        <v>#NAME?</v>
      </c>
      <c r="Y71" s="46" t="e">
        <f ca="1">bdrateOld($D71:$D74,G71:G74,$L71:$L74,O71:O74)</f>
        <v>#NAME?</v>
      </c>
      <c r="Z71">
        <v>7884556</v>
      </c>
      <c r="AA71">
        <v>17662</v>
      </c>
      <c r="AB71">
        <v>7866894</v>
      </c>
      <c r="AC71">
        <v>4264920</v>
      </c>
      <c r="AD71">
        <v>38</v>
      </c>
      <c r="AE71">
        <v>4264882</v>
      </c>
      <c r="AF71">
        <v>4264920</v>
      </c>
      <c r="AG71">
        <v>19</v>
      </c>
      <c r="AH71">
        <v>4264901</v>
      </c>
      <c r="AI71" s="123">
        <f t="shared" si="10"/>
        <v>2.2400754081777084E-3</v>
      </c>
      <c r="AJ71" s="123">
        <f t="shared" si="11"/>
        <v>0.99775992459182228</v>
      </c>
      <c r="AK71" s="123">
        <f t="shared" si="12"/>
        <v>8.9098974892846765E-6</v>
      </c>
      <c r="AL71" s="123">
        <f t="shared" si="13"/>
        <v>0.99999109010251075</v>
      </c>
      <c r="AM71" s="123">
        <f t="shared" si="14"/>
        <v>4.4549487446423382E-6</v>
      </c>
      <c r="AN71" s="123">
        <f t="shared" si="15"/>
        <v>0.99999554505125532</v>
      </c>
    </row>
    <row r="72" spans="1:40" ht="15.75">
      <c r="A72" s="24" t="s">
        <v>26</v>
      </c>
      <c r="B72" s="24"/>
      <c r="C72" s="24">
        <v>27</v>
      </c>
      <c r="D72" s="28">
        <v>18513.723999999998</v>
      </c>
      <c r="E72" s="29">
        <v>41.231499999999997</v>
      </c>
      <c r="F72" s="29">
        <v>44.482199999999999</v>
      </c>
      <c r="G72" s="29">
        <v>45.705500000000001</v>
      </c>
      <c r="H72" s="29">
        <v>3783.15</v>
      </c>
      <c r="I72" s="29">
        <v>49.764000000000003</v>
      </c>
      <c r="J72" s="30">
        <f t="shared" si="8"/>
        <v>1.050875</v>
      </c>
      <c r="L72" s="25"/>
      <c r="M72" s="26"/>
      <c r="N72" s="26"/>
      <c r="O72" s="26"/>
      <c r="P72" s="26"/>
      <c r="Q72" s="26"/>
      <c r="R72" s="27">
        <f t="shared" si="9"/>
        <v>0</v>
      </c>
      <c r="S72" s="20"/>
      <c r="T72" s="31"/>
      <c r="U72" s="32"/>
      <c r="V72" s="32"/>
      <c r="W72" s="31"/>
      <c r="X72" s="32"/>
      <c r="Y72" s="33"/>
      <c r="Z72">
        <v>6200028</v>
      </c>
      <c r="AA72">
        <v>9438</v>
      </c>
      <c r="AB72">
        <v>6190590</v>
      </c>
      <c r="AC72">
        <v>3661588</v>
      </c>
      <c r="AD72">
        <v>2</v>
      </c>
      <c r="AE72">
        <v>3661586</v>
      </c>
      <c r="AF72">
        <v>3661588</v>
      </c>
      <c r="AG72">
        <v>5</v>
      </c>
      <c r="AH72">
        <v>3661583</v>
      </c>
      <c r="AI72" s="123">
        <f t="shared" si="10"/>
        <v>1.5222511898333362E-3</v>
      </c>
      <c r="AJ72" s="123">
        <f t="shared" si="11"/>
        <v>0.99847774881016671</v>
      </c>
      <c r="AK72" s="123">
        <f t="shared" si="12"/>
        <v>5.4621109748010968E-7</v>
      </c>
      <c r="AL72" s="123">
        <f t="shared" si="13"/>
        <v>0.99999945378890254</v>
      </c>
      <c r="AM72" s="123">
        <f t="shared" si="14"/>
        <v>1.3655277437002744E-6</v>
      </c>
      <c r="AN72" s="123">
        <f t="shared" si="15"/>
        <v>0.99999863447225634</v>
      </c>
    </row>
    <row r="73" spans="1:40" ht="15.75">
      <c r="A73" s="24"/>
      <c r="B73" s="24"/>
      <c r="C73" s="24">
        <v>32</v>
      </c>
      <c r="D73" s="28">
        <v>11384.584000000001</v>
      </c>
      <c r="E73" s="29">
        <v>38.360700000000001</v>
      </c>
      <c r="F73" s="29">
        <v>42.496899999999997</v>
      </c>
      <c r="G73" s="29">
        <v>43.6813</v>
      </c>
      <c r="H73" s="29">
        <v>3449.8649999999998</v>
      </c>
      <c r="I73" s="29">
        <v>45.334000000000003</v>
      </c>
      <c r="J73" s="30">
        <f t="shared" si="8"/>
        <v>0.95829583333333324</v>
      </c>
      <c r="L73" s="25"/>
      <c r="M73" s="26"/>
      <c r="N73" s="26"/>
      <c r="O73" s="26"/>
      <c r="P73" s="26"/>
      <c r="Q73" s="26"/>
      <c r="R73" s="27">
        <f t="shared" si="9"/>
        <v>0</v>
      </c>
      <c r="S73" s="20"/>
      <c r="T73" s="31"/>
      <c r="U73" s="32"/>
      <c r="V73" s="32"/>
      <c r="W73" s="31"/>
      <c r="X73" s="32"/>
      <c r="Y73" s="33"/>
      <c r="Z73">
        <v>4201440</v>
      </c>
      <c r="AA73">
        <v>5218</v>
      </c>
      <c r="AB73">
        <v>4196222</v>
      </c>
      <c r="AC73">
        <v>3106696</v>
      </c>
      <c r="AD73">
        <v>0</v>
      </c>
      <c r="AE73">
        <v>3106696</v>
      </c>
      <c r="AF73">
        <v>3106696</v>
      </c>
      <c r="AG73">
        <v>0</v>
      </c>
      <c r="AH73">
        <v>3106696</v>
      </c>
      <c r="AI73" s="123">
        <f t="shared" si="10"/>
        <v>1.2419551391903729E-3</v>
      </c>
      <c r="AJ73" s="123">
        <f t="shared" si="11"/>
        <v>0.99875804486080966</v>
      </c>
      <c r="AK73" s="123">
        <f t="shared" si="12"/>
        <v>0</v>
      </c>
      <c r="AL73" s="123">
        <f t="shared" si="13"/>
        <v>1</v>
      </c>
      <c r="AM73" s="123">
        <f t="shared" si="14"/>
        <v>0</v>
      </c>
      <c r="AN73" s="123">
        <f t="shared" si="15"/>
        <v>1</v>
      </c>
    </row>
    <row r="74" spans="1:40" ht="16.5" thickBot="1">
      <c r="A74" s="24"/>
      <c r="B74" s="34"/>
      <c r="C74" s="34">
        <v>37</v>
      </c>
      <c r="D74" s="38">
        <v>6921.5752000000002</v>
      </c>
      <c r="E74" s="39">
        <v>35.2592</v>
      </c>
      <c r="F74" s="39">
        <v>41.125999999999998</v>
      </c>
      <c r="G74" s="39">
        <v>42.210900000000002</v>
      </c>
      <c r="H74" s="39">
        <v>3240.4160000000002</v>
      </c>
      <c r="I74" s="39">
        <v>41.292999999999999</v>
      </c>
      <c r="J74" s="40">
        <f t="shared" si="8"/>
        <v>0.90011555555555556</v>
      </c>
      <c r="L74" s="35"/>
      <c r="M74" s="36"/>
      <c r="N74" s="36"/>
      <c r="O74" s="36"/>
      <c r="P74" s="36"/>
      <c r="Q74" s="36"/>
      <c r="R74" s="37">
        <f t="shared" si="9"/>
        <v>0</v>
      </c>
      <c r="S74" s="20"/>
      <c r="T74" s="41"/>
      <c r="U74" s="42"/>
      <c r="V74" s="42"/>
      <c r="W74" s="41"/>
      <c r="X74" s="42"/>
      <c r="Y74" s="43"/>
      <c r="Z74">
        <v>2347312</v>
      </c>
      <c r="AA74">
        <v>1531</v>
      </c>
      <c r="AB74">
        <v>2345781</v>
      </c>
      <c r="AC74">
        <v>2348132</v>
      </c>
      <c r="AD74">
        <v>0</v>
      </c>
      <c r="AE74">
        <v>2348132</v>
      </c>
      <c r="AF74">
        <v>2348132</v>
      </c>
      <c r="AG74">
        <v>0</v>
      </c>
      <c r="AH74">
        <v>2348132</v>
      </c>
      <c r="AI74" s="123">
        <f t="shared" si="10"/>
        <v>6.5223540799007546E-4</v>
      </c>
      <c r="AJ74" s="123">
        <f t="shared" si="11"/>
        <v>0.99934776459200991</v>
      </c>
      <c r="AK74" s="123">
        <f t="shared" si="12"/>
        <v>0</v>
      </c>
      <c r="AL74" s="123">
        <f t="shared" si="13"/>
        <v>1</v>
      </c>
      <c r="AM74" s="123">
        <f t="shared" si="14"/>
        <v>0</v>
      </c>
      <c r="AN74" s="123">
        <f t="shared" si="15"/>
        <v>1</v>
      </c>
    </row>
    <row r="75" spans="1:40" ht="15.75">
      <c r="A75" s="24"/>
      <c r="B75" s="13" t="s">
        <v>89</v>
      </c>
      <c r="C75" s="13">
        <v>22</v>
      </c>
      <c r="D75" s="17">
        <v>20117.5504</v>
      </c>
      <c r="E75" s="18">
        <v>44.0413</v>
      </c>
      <c r="F75" s="18">
        <v>48.073999999999998</v>
      </c>
      <c r="G75" s="18">
        <v>48.611699999999999</v>
      </c>
      <c r="H75" s="18">
        <v>3920.9949999999999</v>
      </c>
      <c r="I75" s="18">
        <v>46.566000000000003</v>
      </c>
      <c r="J75" s="19">
        <f t="shared" si="8"/>
        <v>1.0891652777777778</v>
      </c>
      <c r="L75" s="14"/>
      <c r="M75" s="15"/>
      <c r="N75" s="15"/>
      <c r="O75" s="15"/>
      <c r="P75" s="15"/>
      <c r="Q75" s="15"/>
      <c r="R75" s="16">
        <f t="shared" si="9"/>
        <v>0</v>
      </c>
      <c r="S75" s="20"/>
      <c r="T75" s="21" t="e">
        <f ca="1">bdrate($D75:$D78,E75:E78,$L75:$L78,M75:M78)</f>
        <v>#NAME?</v>
      </c>
      <c r="U75" s="22" t="e">
        <f ca="1">bdrate($D75:$D78,F75:F78,$L75:$L78,N75:N78)</f>
        <v>#NAME?</v>
      </c>
      <c r="V75" s="22" t="e">
        <f ca="1">bdrate($D75:$D78,G75:G78,$L75:$L78,O75:O78)</f>
        <v>#NAME?</v>
      </c>
      <c r="W75" s="44" t="e">
        <f ca="1">bdrateOld($D75:$D78,E75:E78,$L75:$L78,M75:M78)</f>
        <v>#NAME?</v>
      </c>
      <c r="X75" s="45" t="e">
        <f ca="1">bdrateOld($D75:$D78,F75:F78,$L75:$L78,N75:N78)</f>
        <v>#NAME?</v>
      </c>
      <c r="Y75" s="46" t="e">
        <f ca="1">bdrateOld($D75:$D78,G75:G78,$L75:$L78,O75:O78)</f>
        <v>#NAME?</v>
      </c>
      <c r="Z75">
        <v>4312664</v>
      </c>
      <c r="AA75">
        <v>18432</v>
      </c>
      <c r="AB75">
        <v>4294232</v>
      </c>
      <c r="AC75">
        <v>2237592</v>
      </c>
      <c r="AD75">
        <v>85</v>
      </c>
      <c r="AE75">
        <v>2237507</v>
      </c>
      <c r="AF75">
        <v>2237592</v>
      </c>
      <c r="AG75">
        <v>15</v>
      </c>
      <c r="AH75">
        <v>2237577</v>
      </c>
      <c r="AI75" s="123">
        <f t="shared" si="10"/>
        <v>4.2739244235117787E-3</v>
      </c>
      <c r="AJ75" s="123">
        <f t="shared" si="11"/>
        <v>0.99572607557648818</v>
      </c>
      <c r="AK75" s="123">
        <f t="shared" si="12"/>
        <v>3.7987264881175839E-5</v>
      </c>
      <c r="AL75" s="123">
        <f t="shared" si="13"/>
        <v>0.99996201273511887</v>
      </c>
      <c r="AM75" s="123">
        <f t="shared" si="14"/>
        <v>6.7036349790310298E-6</v>
      </c>
      <c r="AN75" s="123">
        <f t="shared" si="15"/>
        <v>0.99999329636502099</v>
      </c>
    </row>
    <row r="76" spans="1:40" ht="15.75">
      <c r="A76" s="24"/>
      <c r="B76" s="24"/>
      <c r="C76" s="24">
        <v>27</v>
      </c>
      <c r="D76" s="28">
        <v>11199.9848</v>
      </c>
      <c r="E76" s="29">
        <v>41.837299999999999</v>
      </c>
      <c r="F76" s="29">
        <v>46.184199999999997</v>
      </c>
      <c r="G76" s="29">
        <v>46.742100000000001</v>
      </c>
      <c r="H76" s="29">
        <v>3474.2020000000002</v>
      </c>
      <c r="I76" s="29">
        <v>41.98</v>
      </c>
      <c r="J76" s="30">
        <f t="shared" si="8"/>
        <v>0.96505611111111123</v>
      </c>
      <c r="L76" s="25"/>
      <c r="M76" s="26"/>
      <c r="N76" s="26"/>
      <c r="O76" s="26"/>
      <c r="P76" s="26"/>
      <c r="Q76" s="26"/>
      <c r="R76" s="27">
        <f t="shared" si="9"/>
        <v>0</v>
      </c>
      <c r="S76" s="20"/>
      <c r="T76" s="31"/>
      <c r="U76" s="32"/>
      <c r="V76" s="32"/>
      <c r="W76" s="31"/>
      <c r="X76" s="32"/>
      <c r="Y76" s="33"/>
      <c r="Z76">
        <v>3371132</v>
      </c>
      <c r="AA76">
        <v>11106</v>
      </c>
      <c r="AB76">
        <v>3360026</v>
      </c>
      <c r="AC76">
        <v>1979404</v>
      </c>
      <c r="AD76">
        <v>5</v>
      </c>
      <c r="AE76">
        <v>1979399</v>
      </c>
      <c r="AF76">
        <v>1979404</v>
      </c>
      <c r="AG76">
        <v>3</v>
      </c>
      <c r="AH76">
        <v>1979401</v>
      </c>
      <c r="AI76" s="123">
        <f t="shared" si="10"/>
        <v>3.2944423416229325E-3</v>
      </c>
      <c r="AJ76" s="123">
        <f t="shared" si="11"/>
        <v>0.99670555765837709</v>
      </c>
      <c r="AK76" s="123">
        <f t="shared" si="12"/>
        <v>2.5260128806448811E-6</v>
      </c>
      <c r="AL76" s="123">
        <f t="shared" si="13"/>
        <v>0.99999747398711936</v>
      </c>
      <c r="AM76" s="123">
        <f t="shared" si="14"/>
        <v>1.5156077283869287E-6</v>
      </c>
      <c r="AN76" s="123">
        <f t="shared" si="15"/>
        <v>0.99999848439227157</v>
      </c>
    </row>
    <row r="77" spans="1:40" ht="15.75">
      <c r="A77" s="24"/>
      <c r="B77" s="24"/>
      <c r="C77" s="24">
        <v>32</v>
      </c>
      <c r="D77" s="28">
        <v>6408.5439999999999</v>
      </c>
      <c r="E77" s="29">
        <v>39.491700000000002</v>
      </c>
      <c r="F77" s="29">
        <v>44.322400000000002</v>
      </c>
      <c r="G77" s="29">
        <v>44.888100000000001</v>
      </c>
      <c r="H77" s="29">
        <v>3192.0859999999998</v>
      </c>
      <c r="I77" s="29">
        <v>39.203000000000003</v>
      </c>
      <c r="J77" s="30">
        <f t="shared" si="8"/>
        <v>0.88669055555555554</v>
      </c>
      <c r="L77" s="25"/>
      <c r="M77" s="26"/>
      <c r="N77" s="26"/>
      <c r="O77" s="26"/>
      <c r="P77" s="26"/>
      <c r="Q77" s="26"/>
      <c r="R77" s="27">
        <f t="shared" si="9"/>
        <v>0</v>
      </c>
      <c r="S77" s="20"/>
      <c r="T77" s="31"/>
      <c r="U77" s="32"/>
      <c r="V77" s="32"/>
      <c r="W77" s="31"/>
      <c r="X77" s="32"/>
      <c r="Y77" s="33"/>
      <c r="Z77">
        <v>2267788</v>
      </c>
      <c r="AA77">
        <v>8046</v>
      </c>
      <c r="AB77">
        <v>2259742</v>
      </c>
      <c r="AC77">
        <v>1733240</v>
      </c>
      <c r="AD77">
        <v>0</v>
      </c>
      <c r="AE77">
        <v>1733240</v>
      </c>
      <c r="AF77">
        <v>1733240</v>
      </c>
      <c r="AG77">
        <v>0</v>
      </c>
      <c r="AH77">
        <v>1733240</v>
      </c>
      <c r="AI77" s="123">
        <f t="shared" si="10"/>
        <v>3.5479506902761633E-3</v>
      </c>
      <c r="AJ77" s="123">
        <f t="shared" si="11"/>
        <v>0.99645204930972386</v>
      </c>
      <c r="AK77" s="123">
        <f t="shared" si="12"/>
        <v>0</v>
      </c>
      <c r="AL77" s="123">
        <f t="shared" si="13"/>
        <v>1</v>
      </c>
      <c r="AM77" s="123">
        <f t="shared" si="14"/>
        <v>0</v>
      </c>
      <c r="AN77" s="123">
        <f t="shared" si="15"/>
        <v>1</v>
      </c>
    </row>
    <row r="78" spans="1:40" ht="16.5" thickBot="1">
      <c r="A78" s="24"/>
      <c r="B78" s="34"/>
      <c r="C78" s="34">
        <v>37</v>
      </c>
      <c r="D78" s="38">
        <v>3701.1615999999999</v>
      </c>
      <c r="E78" s="39">
        <v>36.887999999999998</v>
      </c>
      <c r="F78" s="39">
        <v>42.811700000000002</v>
      </c>
      <c r="G78" s="39">
        <v>43.297499999999999</v>
      </c>
      <c r="H78" s="39">
        <v>3005.0540000000001</v>
      </c>
      <c r="I78" s="39">
        <v>36.691000000000003</v>
      </c>
      <c r="J78" s="40">
        <f t="shared" si="8"/>
        <v>0.83473722222222224</v>
      </c>
      <c r="L78" s="35"/>
      <c r="M78" s="36"/>
      <c r="N78" s="36"/>
      <c r="O78" s="36"/>
      <c r="P78" s="36"/>
      <c r="Q78" s="36"/>
      <c r="R78" s="37">
        <f t="shared" si="9"/>
        <v>0</v>
      </c>
      <c r="S78" s="20"/>
      <c r="T78" s="41"/>
      <c r="U78" s="42"/>
      <c r="V78" s="42"/>
      <c r="W78" s="41"/>
      <c r="X78" s="42"/>
      <c r="Y78" s="43"/>
      <c r="Z78">
        <v>1211040</v>
      </c>
      <c r="AA78">
        <v>2781</v>
      </c>
      <c r="AB78">
        <v>1208259</v>
      </c>
      <c r="AC78">
        <v>1351612</v>
      </c>
      <c r="AD78">
        <v>0</v>
      </c>
      <c r="AE78">
        <v>1351612</v>
      </c>
      <c r="AF78">
        <v>1351612</v>
      </c>
      <c r="AG78">
        <v>0</v>
      </c>
      <c r="AH78">
        <v>1351612</v>
      </c>
      <c r="AI78" s="123">
        <f t="shared" si="10"/>
        <v>2.2963733650416172E-3</v>
      </c>
      <c r="AJ78" s="123">
        <f t="shared" si="11"/>
        <v>0.99770362663495837</v>
      </c>
      <c r="AK78" s="123">
        <f t="shared" si="12"/>
        <v>0</v>
      </c>
      <c r="AL78" s="123">
        <f t="shared" si="13"/>
        <v>1</v>
      </c>
      <c r="AM78" s="123">
        <f t="shared" si="14"/>
        <v>0</v>
      </c>
      <c r="AN78" s="123">
        <f t="shared" si="15"/>
        <v>1</v>
      </c>
    </row>
    <row r="79" spans="1:40" ht="15.75">
      <c r="A79" s="24"/>
      <c r="B79" s="13" t="s">
        <v>90</v>
      </c>
      <c r="C79" s="13">
        <v>22</v>
      </c>
      <c r="D79" s="17">
        <v>22164.26</v>
      </c>
      <c r="E79" s="18">
        <v>44.410899999999998</v>
      </c>
      <c r="F79" s="18">
        <v>47.501899999999999</v>
      </c>
      <c r="G79" s="18">
        <v>48.315399999999997</v>
      </c>
      <c r="H79" s="18">
        <v>3952.663</v>
      </c>
      <c r="I79" s="18">
        <v>48.281999999999996</v>
      </c>
      <c r="J79" s="19">
        <f t="shared" si="8"/>
        <v>1.0979619444444444</v>
      </c>
      <c r="L79" s="14"/>
      <c r="M79" s="15"/>
      <c r="N79" s="15"/>
      <c r="O79" s="15"/>
      <c r="P79" s="15"/>
      <c r="Q79" s="15"/>
      <c r="R79" s="16">
        <f t="shared" si="9"/>
        <v>0</v>
      </c>
      <c r="S79" s="20"/>
      <c r="T79" s="21" t="e">
        <f ca="1">bdrate($D79:$D82,E79:E82,$L79:$L82,M79:M82)</f>
        <v>#NAME?</v>
      </c>
      <c r="U79" s="22" t="e">
        <f ca="1">bdrate($D79:$D82,F79:F82,$L79:$L82,N79:N82)</f>
        <v>#NAME?</v>
      </c>
      <c r="V79" s="22" t="e">
        <f ca="1">bdrate($D79:$D82,G79:G82,$L79:$L82,O79:O82)</f>
        <v>#NAME?</v>
      </c>
      <c r="W79" s="44" t="e">
        <f ca="1">bdrateOld($D79:$D82,E79:E82,$L79:$L82,M79:M82)</f>
        <v>#NAME?</v>
      </c>
      <c r="X79" s="45" t="e">
        <f ca="1">bdrateOld($D79:$D82,F79:F82,$L79:$L82,N79:N82)</f>
        <v>#NAME?</v>
      </c>
      <c r="Y79" s="46" t="e">
        <f ca="1">bdrateOld($D79:$D82,G79:G82,$L79:$L82,O79:O82)</f>
        <v>#NAME?</v>
      </c>
      <c r="Z79">
        <v>4880344</v>
      </c>
      <c r="AA79">
        <v>32011</v>
      </c>
      <c r="AB79">
        <v>4848333</v>
      </c>
      <c r="AC79">
        <v>2615996</v>
      </c>
      <c r="AD79">
        <v>1132</v>
      </c>
      <c r="AE79">
        <v>2614864</v>
      </c>
      <c r="AF79">
        <v>2615996</v>
      </c>
      <c r="AG79">
        <v>2643</v>
      </c>
      <c r="AH79">
        <v>2613353</v>
      </c>
      <c r="AI79" s="123">
        <f t="shared" si="10"/>
        <v>6.5591687799056789E-3</v>
      </c>
      <c r="AJ79" s="123">
        <f t="shared" si="11"/>
        <v>0.9934408312200943</v>
      </c>
      <c r="AK79" s="123">
        <f t="shared" si="12"/>
        <v>4.3272237419323274E-4</v>
      </c>
      <c r="AL79" s="123">
        <f t="shared" si="13"/>
        <v>0.99956727762580677</v>
      </c>
      <c r="AM79" s="123">
        <f t="shared" si="14"/>
        <v>1.0103226457532811E-3</v>
      </c>
      <c r="AN79" s="123">
        <f t="shared" si="15"/>
        <v>0.99898967735424671</v>
      </c>
    </row>
    <row r="80" spans="1:40" ht="15.75">
      <c r="A80" s="24"/>
      <c r="B80" s="24"/>
      <c r="C80" s="24">
        <v>27</v>
      </c>
      <c r="D80" s="28">
        <v>13227.4936</v>
      </c>
      <c r="E80" s="29">
        <v>42.094900000000003</v>
      </c>
      <c r="F80" s="29">
        <v>45.419499999999999</v>
      </c>
      <c r="G80" s="29">
        <v>46.314799999999998</v>
      </c>
      <c r="H80" s="29">
        <v>3531.127</v>
      </c>
      <c r="I80" s="29">
        <v>43.570999999999998</v>
      </c>
      <c r="J80" s="30">
        <f t="shared" si="8"/>
        <v>0.98086861111111112</v>
      </c>
      <c r="L80" s="25"/>
      <c r="M80" s="26"/>
      <c r="N80" s="26"/>
      <c r="O80" s="26"/>
      <c r="P80" s="26"/>
      <c r="Q80" s="26"/>
      <c r="R80" s="27">
        <f t="shared" si="9"/>
        <v>0</v>
      </c>
      <c r="S80" s="20"/>
      <c r="T80" s="31"/>
      <c r="U80" s="32"/>
      <c r="V80" s="32"/>
      <c r="W80" s="31"/>
      <c r="X80" s="32"/>
      <c r="Y80" s="33"/>
      <c r="Z80">
        <v>3839008</v>
      </c>
      <c r="AA80">
        <v>18352</v>
      </c>
      <c r="AB80">
        <v>3820656</v>
      </c>
      <c r="AC80">
        <v>2201992</v>
      </c>
      <c r="AD80">
        <v>742</v>
      </c>
      <c r="AE80">
        <v>2201250</v>
      </c>
      <c r="AF80">
        <v>2201992</v>
      </c>
      <c r="AG80">
        <v>1744</v>
      </c>
      <c r="AH80">
        <v>2200248</v>
      </c>
      <c r="AI80" s="123">
        <f t="shared" si="10"/>
        <v>4.7804016037476344E-3</v>
      </c>
      <c r="AJ80" s="123">
        <f t="shared" si="11"/>
        <v>0.9952195983962524</v>
      </c>
      <c r="AK80" s="123">
        <f t="shared" si="12"/>
        <v>3.3696761841096607E-4</v>
      </c>
      <c r="AL80" s="123">
        <f t="shared" si="13"/>
        <v>0.99966303238158905</v>
      </c>
      <c r="AM80" s="123">
        <f t="shared" si="14"/>
        <v>7.9201014354275581E-4</v>
      </c>
      <c r="AN80" s="123">
        <f t="shared" si="15"/>
        <v>0.9992079898564572</v>
      </c>
    </row>
    <row r="81" spans="1:40" ht="15.75">
      <c r="A81" s="24"/>
      <c r="B81" s="24"/>
      <c r="C81" s="24">
        <v>32</v>
      </c>
      <c r="D81" s="28">
        <v>8015.1448</v>
      </c>
      <c r="E81" s="29">
        <v>39.456699999999998</v>
      </c>
      <c r="F81" s="29">
        <v>43.467199999999998</v>
      </c>
      <c r="G81" s="29">
        <v>44.432200000000002</v>
      </c>
      <c r="H81" s="29">
        <v>3266.2339999999999</v>
      </c>
      <c r="I81" s="29">
        <v>40.341999999999999</v>
      </c>
      <c r="J81" s="30">
        <f t="shared" si="8"/>
        <v>0.90728722222222224</v>
      </c>
      <c r="L81" s="25"/>
      <c r="M81" s="26"/>
      <c r="N81" s="26"/>
      <c r="O81" s="26"/>
      <c r="P81" s="26"/>
      <c r="Q81" s="26"/>
      <c r="R81" s="27">
        <f t="shared" si="9"/>
        <v>0</v>
      </c>
      <c r="S81" s="20"/>
      <c r="T81" s="31"/>
      <c r="U81" s="32"/>
      <c r="V81" s="32"/>
      <c r="W81" s="31"/>
      <c r="X81" s="32"/>
      <c r="Y81" s="33"/>
      <c r="Z81">
        <v>2865040</v>
      </c>
      <c r="AA81">
        <v>11209</v>
      </c>
      <c r="AB81">
        <v>2853831</v>
      </c>
      <c r="AC81">
        <v>1886752</v>
      </c>
      <c r="AD81">
        <v>45</v>
      </c>
      <c r="AE81">
        <v>1886707</v>
      </c>
      <c r="AF81">
        <v>1886752</v>
      </c>
      <c r="AG81">
        <v>719</v>
      </c>
      <c r="AH81">
        <v>1886033</v>
      </c>
      <c r="AI81" s="123">
        <f t="shared" si="10"/>
        <v>3.9123363024600004E-3</v>
      </c>
      <c r="AJ81" s="123">
        <f t="shared" si="11"/>
        <v>0.99608766369753998</v>
      </c>
      <c r="AK81" s="123">
        <f t="shared" si="12"/>
        <v>2.3850511354963449E-5</v>
      </c>
      <c r="AL81" s="123">
        <f t="shared" si="13"/>
        <v>0.99997614948864499</v>
      </c>
      <c r="AM81" s="123">
        <f t="shared" si="14"/>
        <v>3.8107817031597158E-4</v>
      </c>
      <c r="AN81" s="123">
        <f t="shared" si="15"/>
        <v>0.99961892182968404</v>
      </c>
    </row>
    <row r="82" spans="1:40" ht="16.5" thickBot="1">
      <c r="A82" s="34"/>
      <c r="B82" s="34"/>
      <c r="C82" s="34">
        <v>37</v>
      </c>
      <c r="D82" s="38">
        <v>4850.6616000000004</v>
      </c>
      <c r="E82" s="39">
        <v>36.555199999999999</v>
      </c>
      <c r="F82" s="39">
        <v>42.038800000000002</v>
      </c>
      <c r="G82" s="39">
        <v>42.92</v>
      </c>
      <c r="H82" s="39">
        <v>3092.3530000000001</v>
      </c>
      <c r="I82" s="39">
        <v>37.783000000000001</v>
      </c>
      <c r="J82" s="40">
        <f t="shared" si="8"/>
        <v>0.85898694444444446</v>
      </c>
      <c r="L82" s="35"/>
      <c r="M82" s="36"/>
      <c r="N82" s="36"/>
      <c r="O82" s="36"/>
      <c r="P82" s="36"/>
      <c r="Q82" s="36"/>
      <c r="R82" s="37">
        <f t="shared" si="9"/>
        <v>0</v>
      </c>
      <c r="S82" s="20"/>
      <c r="T82" s="41"/>
      <c r="U82" s="42"/>
      <c r="V82" s="42"/>
      <c r="W82" s="41"/>
      <c r="X82" s="42"/>
      <c r="Y82" s="43"/>
      <c r="Z82">
        <v>1884732</v>
      </c>
      <c r="AA82">
        <v>4834</v>
      </c>
      <c r="AB82">
        <v>1879898</v>
      </c>
      <c r="AC82">
        <v>1514872</v>
      </c>
      <c r="AD82">
        <v>0</v>
      </c>
      <c r="AE82">
        <v>1514872</v>
      </c>
      <c r="AF82">
        <v>1514872</v>
      </c>
      <c r="AG82">
        <v>35</v>
      </c>
      <c r="AH82">
        <v>1514837</v>
      </c>
      <c r="AI82" s="123">
        <f t="shared" si="10"/>
        <v>2.5648208870014413E-3</v>
      </c>
      <c r="AJ82" s="123">
        <f t="shared" si="11"/>
        <v>0.9974351791129985</v>
      </c>
      <c r="AK82" s="123">
        <f t="shared" si="12"/>
        <v>0</v>
      </c>
      <c r="AL82" s="123">
        <f t="shared" si="13"/>
        <v>1</v>
      </c>
      <c r="AM82" s="123">
        <f t="shared" si="14"/>
        <v>2.3104262274304364E-5</v>
      </c>
      <c r="AN82" s="123">
        <f t="shared" si="15"/>
        <v>0.99997689573772575</v>
      </c>
    </row>
    <row r="83" spans="1:40" ht="15.75">
      <c r="A83" s="117" t="s">
        <v>61</v>
      </c>
      <c r="B83" s="117" t="s">
        <v>62</v>
      </c>
      <c r="C83" s="117">
        <v>22</v>
      </c>
      <c r="D83" s="17">
        <v>22737.407999999999</v>
      </c>
      <c r="E83" s="18">
        <v>41.98</v>
      </c>
      <c r="F83" s="18">
        <v>43.7834</v>
      </c>
      <c r="G83" s="18">
        <v>44.371299999999998</v>
      </c>
      <c r="H83" s="18">
        <v>1956.34</v>
      </c>
      <c r="I83" s="18">
        <v>26.847999999999999</v>
      </c>
      <c r="J83" s="19">
        <f t="shared" si="8"/>
        <v>0.54342777777777773</v>
      </c>
      <c r="L83" s="14"/>
      <c r="M83" s="15"/>
      <c r="N83" s="15"/>
      <c r="O83" s="15"/>
      <c r="P83" s="15"/>
      <c r="Q83" s="15"/>
      <c r="R83" s="16">
        <f t="shared" si="9"/>
        <v>0</v>
      </c>
      <c r="S83" s="20"/>
      <c r="T83" s="21" t="e">
        <f ca="1">bdrate($D83:$D86,E83:E86,$L83:$L86,M83:M86)</f>
        <v>#NAME?</v>
      </c>
      <c r="U83" s="22" t="e">
        <f ca="1">bdrate($D83:$D86,F83:F86,$L83:$L86,N83:N86)</f>
        <v>#NAME?</v>
      </c>
      <c r="V83" s="22" t="e">
        <f ca="1">bdrate($D83:$D86,G83:G86,$L83:$L86,O83:O86)</f>
        <v>#NAME?</v>
      </c>
      <c r="W83" s="44" t="e">
        <f ca="1">bdrateOld($D83:$D86,E83:E86,$L83:$L86,M83:M86)</f>
        <v>#NAME?</v>
      </c>
      <c r="X83" s="45" t="e">
        <f ca="1">bdrateOld($D83:$D86,F83:F86,$L83:$L86,N83:N86)</f>
        <v>#NAME?</v>
      </c>
      <c r="Y83" s="46" t="e">
        <f ca="1">bdrateOld($D83:$D86,G83:G86,$L83:$L86,O83:O86)</f>
        <v>#NAME?</v>
      </c>
      <c r="Z83">
        <v>6974620</v>
      </c>
      <c r="AA83">
        <v>416208</v>
      </c>
      <c r="AB83">
        <v>6558412</v>
      </c>
      <c r="AC83">
        <v>2630720</v>
      </c>
      <c r="AD83">
        <v>56363</v>
      </c>
      <c r="AE83">
        <v>2574357</v>
      </c>
      <c r="AF83">
        <v>2630720</v>
      </c>
      <c r="AG83">
        <v>57782</v>
      </c>
      <c r="AH83">
        <v>2572938</v>
      </c>
      <c r="AI83" s="123">
        <f t="shared" si="10"/>
        <v>5.9674648941447708E-2</v>
      </c>
      <c r="AJ83" s="123">
        <f t="shared" si="11"/>
        <v>0.94032535105855231</v>
      </c>
      <c r="AK83" s="123">
        <f t="shared" si="12"/>
        <v>2.1424933098163242E-2</v>
      </c>
      <c r="AL83" s="123">
        <f t="shared" si="13"/>
        <v>0.97857506690183671</v>
      </c>
      <c r="AM83" s="123">
        <f t="shared" si="14"/>
        <v>2.1964329157036857E-2</v>
      </c>
      <c r="AN83" s="123">
        <f t="shared" si="15"/>
        <v>0.97803567084296317</v>
      </c>
    </row>
    <row r="84" spans="1:40" ht="15.75">
      <c r="A84" s="118"/>
      <c r="B84" s="118"/>
      <c r="C84" s="118">
        <v>27</v>
      </c>
      <c r="D84" s="28">
        <v>13162.6944</v>
      </c>
      <c r="E84" s="29">
        <v>38.5291</v>
      </c>
      <c r="F84" s="29">
        <v>40.746499999999997</v>
      </c>
      <c r="G84" s="29">
        <v>41.021900000000002</v>
      </c>
      <c r="H84" s="29">
        <v>1675.1130000000001</v>
      </c>
      <c r="I84" s="29">
        <v>22.338999999999999</v>
      </c>
      <c r="J84" s="30">
        <f t="shared" si="8"/>
        <v>0.46530916666666666</v>
      </c>
      <c r="L84" s="25"/>
      <c r="M84" s="26"/>
      <c r="N84" s="26"/>
      <c r="O84" s="26"/>
      <c r="P84" s="26"/>
      <c r="Q84" s="26"/>
      <c r="R84" s="27">
        <f t="shared" si="9"/>
        <v>0</v>
      </c>
      <c r="S84" s="20"/>
      <c r="T84" s="31"/>
      <c r="U84" s="32"/>
      <c r="V84" s="32"/>
      <c r="W84" s="31"/>
      <c r="X84" s="32"/>
      <c r="Y84" s="33"/>
      <c r="Z84">
        <v>4519236</v>
      </c>
      <c r="AA84">
        <v>255212</v>
      </c>
      <c r="AB84">
        <v>4264024</v>
      </c>
      <c r="AC84">
        <v>2250672</v>
      </c>
      <c r="AD84">
        <v>41618</v>
      </c>
      <c r="AE84">
        <v>2209054</v>
      </c>
      <c r="AF84">
        <v>2250672</v>
      </c>
      <c r="AG84">
        <v>41514</v>
      </c>
      <c r="AH84">
        <v>2209158</v>
      </c>
      <c r="AI84" s="123">
        <f t="shared" si="10"/>
        <v>5.6472377189418742E-2</v>
      </c>
      <c r="AJ84" s="123">
        <f t="shared" si="11"/>
        <v>0.94352762281058122</v>
      </c>
      <c r="AK84" s="123">
        <f t="shared" si="12"/>
        <v>1.8491366134203473E-2</v>
      </c>
      <c r="AL84" s="123">
        <f t="shared" si="13"/>
        <v>0.98150863386579656</v>
      </c>
      <c r="AM84" s="123">
        <f t="shared" si="14"/>
        <v>1.8445157712896416E-2</v>
      </c>
      <c r="AN84" s="123">
        <f t="shared" si="15"/>
        <v>0.98155484228710355</v>
      </c>
    </row>
    <row r="85" spans="1:40" ht="15.75">
      <c r="A85" s="118"/>
      <c r="B85" s="118"/>
      <c r="C85" s="118">
        <v>32</v>
      </c>
      <c r="D85" s="28">
        <v>7613.32</v>
      </c>
      <c r="E85" s="29">
        <v>35.430399999999999</v>
      </c>
      <c r="F85" s="29">
        <v>38.267200000000003</v>
      </c>
      <c r="G85" s="29">
        <v>38.376199999999997</v>
      </c>
      <c r="H85" s="29">
        <v>1434.884</v>
      </c>
      <c r="I85" s="29">
        <v>19.125</v>
      </c>
      <c r="J85" s="30">
        <f t="shared" si="8"/>
        <v>0.39857888888888887</v>
      </c>
      <c r="L85" s="25"/>
      <c r="M85" s="26"/>
      <c r="N85" s="26"/>
      <c r="O85" s="26"/>
      <c r="P85" s="26"/>
      <c r="Q85" s="26"/>
      <c r="R85" s="27">
        <f t="shared" si="9"/>
        <v>0</v>
      </c>
      <c r="S85" s="20"/>
      <c r="T85" s="31"/>
      <c r="U85" s="32"/>
      <c r="V85" s="32"/>
      <c r="W85" s="31"/>
      <c r="X85" s="32"/>
      <c r="Y85" s="33"/>
      <c r="Z85">
        <v>2619440</v>
      </c>
      <c r="AA85">
        <v>149373</v>
      </c>
      <c r="AB85">
        <v>2470067</v>
      </c>
      <c r="AC85">
        <v>1753272</v>
      </c>
      <c r="AD85">
        <v>25320</v>
      </c>
      <c r="AE85">
        <v>1727952</v>
      </c>
      <c r="AF85">
        <v>1753272</v>
      </c>
      <c r="AG85">
        <v>23995</v>
      </c>
      <c r="AH85">
        <v>1729277</v>
      </c>
      <c r="AI85" s="123">
        <f t="shared" si="10"/>
        <v>5.7024783923281315E-2</v>
      </c>
      <c r="AJ85" s="123">
        <f t="shared" si="11"/>
        <v>0.94297521607671864</v>
      </c>
      <c r="AK85" s="123">
        <f t="shared" si="12"/>
        <v>1.4441569819172382E-2</v>
      </c>
      <c r="AL85" s="123">
        <f t="shared" si="13"/>
        <v>0.98555843018082767</v>
      </c>
      <c r="AM85" s="123">
        <f t="shared" si="14"/>
        <v>1.3685839960941599E-2</v>
      </c>
      <c r="AN85" s="123">
        <f t="shared" si="15"/>
        <v>0.98631416003905836</v>
      </c>
    </row>
    <row r="86" spans="1:40" ht="16.5" thickBot="1">
      <c r="A86" s="118"/>
      <c r="B86" s="119"/>
      <c r="C86" s="119">
        <v>37</v>
      </c>
      <c r="D86" s="38">
        <v>4467.1448</v>
      </c>
      <c r="E86" s="39">
        <v>32.526000000000003</v>
      </c>
      <c r="F86" s="39">
        <v>36.363199999999999</v>
      </c>
      <c r="G86" s="39">
        <v>36.387999999999998</v>
      </c>
      <c r="H86" s="39">
        <v>1281.2370000000001</v>
      </c>
      <c r="I86" s="39">
        <v>16.489000000000001</v>
      </c>
      <c r="J86" s="40">
        <f t="shared" si="8"/>
        <v>0.35589916666666671</v>
      </c>
      <c r="L86" s="35"/>
      <c r="M86" s="36"/>
      <c r="N86" s="36"/>
      <c r="O86" s="36"/>
      <c r="P86" s="36"/>
      <c r="Q86" s="36"/>
      <c r="R86" s="37">
        <f t="shared" si="9"/>
        <v>0</v>
      </c>
      <c r="S86" s="20"/>
      <c r="T86" s="41"/>
      <c r="U86" s="42"/>
      <c r="V86" s="42"/>
      <c r="W86" s="41"/>
      <c r="X86" s="42"/>
      <c r="Y86" s="43"/>
      <c r="Z86">
        <v>1594076</v>
      </c>
      <c r="AA86">
        <v>57080</v>
      </c>
      <c r="AB86">
        <v>1536996</v>
      </c>
      <c r="AC86">
        <v>1249992</v>
      </c>
      <c r="AD86">
        <v>5655</v>
      </c>
      <c r="AE86">
        <v>1244337</v>
      </c>
      <c r="AF86">
        <v>1249992</v>
      </c>
      <c r="AG86">
        <v>4934</v>
      </c>
      <c r="AH86">
        <v>1245058</v>
      </c>
      <c r="AI86" s="123">
        <f t="shared" si="10"/>
        <v>3.5807577555900721E-2</v>
      </c>
      <c r="AJ86" s="123">
        <f t="shared" si="11"/>
        <v>0.96419242244409931</v>
      </c>
      <c r="AK86" s="123">
        <f t="shared" si="12"/>
        <v>4.5240289537853045E-3</v>
      </c>
      <c r="AL86" s="123">
        <f t="shared" si="13"/>
        <v>0.99547597104621466</v>
      </c>
      <c r="AM86" s="123">
        <f t="shared" si="14"/>
        <v>3.9472252622416784E-3</v>
      </c>
      <c r="AN86" s="123">
        <f t="shared" si="15"/>
        <v>0.99605277473775833</v>
      </c>
    </row>
    <row r="87" spans="1:40" ht="15.75">
      <c r="A87" s="118"/>
      <c r="B87" s="117" t="s">
        <v>63</v>
      </c>
      <c r="C87" s="117">
        <v>22</v>
      </c>
      <c r="D87" s="17">
        <v>22848.215</v>
      </c>
      <c r="E87" s="18">
        <v>44.866399999999999</v>
      </c>
      <c r="F87" s="18">
        <v>46.613</v>
      </c>
      <c r="G87" s="18">
        <v>47.006599999999999</v>
      </c>
      <c r="H87" s="18">
        <v>3458.9140000000002</v>
      </c>
      <c r="I87" s="18">
        <v>44.57</v>
      </c>
      <c r="J87" s="19">
        <f t="shared" si="8"/>
        <v>0.96080944444444449</v>
      </c>
      <c r="L87" s="14"/>
      <c r="M87" s="15"/>
      <c r="N87" s="15"/>
      <c r="O87" s="15"/>
      <c r="P87" s="15"/>
      <c r="Q87" s="15"/>
      <c r="R87" s="16">
        <f t="shared" si="9"/>
        <v>0</v>
      </c>
      <c r="S87" s="20"/>
      <c r="T87" s="21" t="e">
        <f ca="1">bdrate($D87:$D90,E87:E90,$L87:$L90,M87:M90)</f>
        <v>#NAME?</v>
      </c>
      <c r="U87" s="22" t="e">
        <f ca="1">bdrate($D87:$D90,F87:F90,$L87:$L90,N87:N90)</f>
        <v>#NAME?</v>
      </c>
      <c r="V87" s="22" t="e">
        <f ca="1">bdrate($D87:$D90,G87:G90,$L87:$L90,O87:O90)</f>
        <v>#NAME?</v>
      </c>
      <c r="W87" s="44" t="e">
        <f ca="1">bdrateOld($D87:$D90,E87:E90,$L87:$L90,M87:M90)</f>
        <v>#NAME?</v>
      </c>
      <c r="X87" s="45" t="e">
        <f ca="1">bdrateOld($D87:$D90,F87:F90,$L87:$L90,N87:N90)</f>
        <v>#NAME?</v>
      </c>
      <c r="Y87" s="46" t="e">
        <f ca="1">bdrateOld($D87:$D90,G87:G90,$L87:$L90,O87:O90)</f>
        <v>#NAME?</v>
      </c>
      <c r="Z87">
        <v>8244640</v>
      </c>
      <c r="AA87">
        <v>2742516</v>
      </c>
      <c r="AB87">
        <v>5502124</v>
      </c>
      <c r="AC87">
        <v>3404808</v>
      </c>
      <c r="AD87">
        <v>187000</v>
      </c>
      <c r="AE87">
        <v>3217808</v>
      </c>
      <c r="AF87">
        <v>3404808</v>
      </c>
      <c r="AG87">
        <v>273225</v>
      </c>
      <c r="AH87">
        <v>3131583</v>
      </c>
      <c r="AI87" s="123">
        <f t="shared" si="10"/>
        <v>0.33264229851151778</v>
      </c>
      <c r="AJ87" s="123">
        <f t="shared" si="11"/>
        <v>0.66735770148848217</v>
      </c>
      <c r="AK87" s="123">
        <f t="shared" si="12"/>
        <v>5.4922333359179135E-2</v>
      </c>
      <c r="AL87" s="123">
        <f t="shared" si="13"/>
        <v>0.94507766664082082</v>
      </c>
      <c r="AM87" s="123">
        <f t="shared" si="14"/>
        <v>8.0246815679474434E-2</v>
      </c>
      <c r="AN87" s="123">
        <f t="shared" si="15"/>
        <v>0.91975318432052555</v>
      </c>
    </row>
    <row r="88" spans="1:40" ht="15.75">
      <c r="A88" s="118"/>
      <c r="B88" s="118"/>
      <c r="C88" s="118">
        <v>27</v>
      </c>
      <c r="D88" s="28">
        <v>15255.143</v>
      </c>
      <c r="E88" s="29">
        <v>40.988599999999998</v>
      </c>
      <c r="F88" s="29">
        <v>43.272599999999997</v>
      </c>
      <c r="G88" s="29">
        <v>43.560499999999998</v>
      </c>
      <c r="H88" s="29">
        <v>3102.6030000000001</v>
      </c>
      <c r="I88" s="29">
        <v>39.765000000000001</v>
      </c>
      <c r="J88" s="30">
        <f t="shared" si="8"/>
        <v>0.86183416666666668</v>
      </c>
      <c r="L88" s="25"/>
      <c r="M88" s="26"/>
      <c r="N88" s="26"/>
      <c r="O88" s="26"/>
      <c r="P88" s="26"/>
      <c r="Q88" s="26"/>
      <c r="R88" s="27">
        <f t="shared" si="9"/>
        <v>0</v>
      </c>
      <c r="S88" s="20"/>
      <c r="T88" s="31"/>
      <c r="U88" s="32"/>
      <c r="V88" s="32"/>
      <c r="W88" s="31"/>
      <c r="X88" s="32"/>
      <c r="Y88" s="33"/>
      <c r="Z88">
        <v>6805228</v>
      </c>
      <c r="AA88">
        <v>2213697</v>
      </c>
      <c r="AB88">
        <v>4591531</v>
      </c>
      <c r="AC88">
        <v>3034812</v>
      </c>
      <c r="AD88">
        <v>82909</v>
      </c>
      <c r="AE88">
        <v>2951903</v>
      </c>
      <c r="AF88">
        <v>3034812</v>
      </c>
      <c r="AG88">
        <v>198472</v>
      </c>
      <c r="AH88">
        <v>2836340</v>
      </c>
      <c r="AI88" s="123">
        <f t="shared" si="10"/>
        <v>0.32529358310992668</v>
      </c>
      <c r="AJ88" s="123">
        <f t="shared" si="11"/>
        <v>0.67470641689007338</v>
      </c>
      <c r="AK88" s="123">
        <f t="shared" si="12"/>
        <v>2.7319319944695091E-2</v>
      </c>
      <c r="AL88" s="123">
        <f t="shared" si="13"/>
        <v>0.97268068005530495</v>
      </c>
      <c r="AM88" s="123">
        <f t="shared" si="14"/>
        <v>6.5398449722750537E-2</v>
      </c>
      <c r="AN88" s="123">
        <f t="shared" si="15"/>
        <v>0.93460155027724945</v>
      </c>
    </row>
    <row r="89" spans="1:40" ht="15.75">
      <c r="A89" s="118"/>
      <c r="B89" s="118"/>
      <c r="C89" s="118">
        <v>32</v>
      </c>
      <c r="D89" s="28">
        <v>9939.5971000000009</v>
      </c>
      <c r="E89" s="29">
        <v>37.236499999999999</v>
      </c>
      <c r="F89" s="29">
        <v>40.697400000000002</v>
      </c>
      <c r="G89" s="29">
        <v>40.752800000000001</v>
      </c>
      <c r="H89" s="29">
        <v>2799.13</v>
      </c>
      <c r="I89" s="29">
        <v>35.396999999999998</v>
      </c>
      <c r="J89" s="30">
        <f t="shared" si="8"/>
        <v>0.77753611111111109</v>
      </c>
      <c r="L89" s="25"/>
      <c r="M89" s="26"/>
      <c r="N89" s="26"/>
      <c r="O89" s="26"/>
      <c r="P89" s="26"/>
      <c r="Q89" s="26"/>
      <c r="R89" s="27">
        <f t="shared" si="9"/>
        <v>0</v>
      </c>
      <c r="S89" s="20"/>
      <c r="T89" s="31"/>
      <c r="U89" s="32"/>
      <c r="V89" s="32"/>
      <c r="W89" s="31"/>
      <c r="X89" s="32"/>
      <c r="Y89" s="33"/>
      <c r="Z89">
        <v>5349624</v>
      </c>
      <c r="AA89">
        <v>1656697</v>
      </c>
      <c r="AB89">
        <v>3692927</v>
      </c>
      <c r="AC89">
        <v>2645732</v>
      </c>
      <c r="AD89">
        <v>12985</v>
      </c>
      <c r="AE89">
        <v>2632747</v>
      </c>
      <c r="AF89">
        <v>2645732</v>
      </c>
      <c r="AG89">
        <v>135113</v>
      </c>
      <c r="AH89">
        <v>2510619</v>
      </c>
      <c r="AI89" s="123">
        <f t="shared" si="10"/>
        <v>0.30968475541458612</v>
      </c>
      <c r="AJ89" s="123">
        <f t="shared" si="11"/>
        <v>0.69031524458541382</v>
      </c>
      <c r="AK89" s="123">
        <f t="shared" si="12"/>
        <v>4.907904504311094E-3</v>
      </c>
      <c r="AL89" s="123">
        <f t="shared" si="13"/>
        <v>0.99509209549568889</v>
      </c>
      <c r="AM89" s="123">
        <f t="shared" si="14"/>
        <v>5.1068286583826332E-2</v>
      </c>
      <c r="AN89" s="123">
        <f t="shared" si="15"/>
        <v>0.94893171341617366</v>
      </c>
    </row>
    <row r="90" spans="1:40" ht="16.5" thickBot="1">
      <c r="A90" s="118"/>
      <c r="B90" s="119"/>
      <c r="C90" s="119">
        <v>37</v>
      </c>
      <c r="D90" s="38">
        <v>6479.3644999999997</v>
      </c>
      <c r="E90" s="39">
        <v>33.627200000000002</v>
      </c>
      <c r="F90" s="39">
        <v>38.977200000000003</v>
      </c>
      <c r="G90" s="39">
        <v>38.831600000000002</v>
      </c>
      <c r="H90" s="39">
        <v>2555.703</v>
      </c>
      <c r="I90" s="39">
        <v>32.011000000000003</v>
      </c>
      <c r="J90" s="40">
        <f t="shared" si="8"/>
        <v>0.70991749999999998</v>
      </c>
      <c r="L90" s="35"/>
      <c r="M90" s="36"/>
      <c r="N90" s="36"/>
      <c r="O90" s="36"/>
      <c r="P90" s="36"/>
      <c r="Q90" s="36"/>
      <c r="R90" s="37">
        <f t="shared" si="9"/>
        <v>0</v>
      </c>
      <c r="S90" s="20"/>
      <c r="T90" s="41"/>
      <c r="U90" s="42"/>
      <c r="V90" s="42"/>
      <c r="W90" s="41"/>
      <c r="X90" s="42"/>
      <c r="Y90" s="43"/>
      <c r="Z90">
        <v>3967828</v>
      </c>
      <c r="AA90">
        <v>1175490</v>
      </c>
      <c r="AB90">
        <v>2792338</v>
      </c>
      <c r="AC90">
        <v>2191476</v>
      </c>
      <c r="AD90">
        <v>4283</v>
      </c>
      <c r="AE90">
        <v>2187193</v>
      </c>
      <c r="AF90">
        <v>2191476</v>
      </c>
      <c r="AG90">
        <v>124391</v>
      </c>
      <c r="AH90">
        <v>2067085</v>
      </c>
      <c r="AI90" s="123">
        <f t="shared" si="10"/>
        <v>0.29625528122690803</v>
      </c>
      <c r="AJ90" s="123">
        <f t="shared" si="11"/>
        <v>0.70374471877309197</v>
      </c>
      <c r="AK90" s="123">
        <f t="shared" si="12"/>
        <v>1.9543905568666963E-3</v>
      </c>
      <c r="AL90" s="123">
        <f t="shared" si="13"/>
        <v>0.99804560944313325</v>
      </c>
      <c r="AM90" s="123">
        <f t="shared" si="14"/>
        <v>5.6761287826104415E-2</v>
      </c>
      <c r="AN90" s="123">
        <f t="shared" si="15"/>
        <v>0.94323871217389554</v>
      </c>
    </row>
    <row r="91" spans="1:40" ht="15.75">
      <c r="A91" s="118"/>
      <c r="B91" s="117" t="s">
        <v>64</v>
      </c>
      <c r="C91" s="117">
        <v>22</v>
      </c>
      <c r="D91" s="17">
        <v>33707.1368</v>
      </c>
      <c r="E91" s="18">
        <v>46.551699999999997</v>
      </c>
      <c r="F91" s="18">
        <v>45.526899999999998</v>
      </c>
      <c r="G91" s="18">
        <v>45.607599999999998</v>
      </c>
      <c r="H91" s="18">
        <v>2621.3490000000002</v>
      </c>
      <c r="I91" s="18">
        <v>33.914999999999999</v>
      </c>
      <c r="J91" s="19">
        <f t="shared" si="8"/>
        <v>0.72815250000000009</v>
      </c>
      <c r="L91" s="14"/>
      <c r="M91" s="15"/>
      <c r="N91" s="15"/>
      <c r="O91" s="15"/>
      <c r="P91" s="15"/>
      <c r="Q91" s="15"/>
      <c r="R91" s="16">
        <f t="shared" si="9"/>
        <v>0</v>
      </c>
      <c r="S91" s="20"/>
      <c r="T91" s="21" t="e">
        <f ca="1">bdrate($D91:$D94,E91:E94,$L91:$L94,M91:M94)</f>
        <v>#NAME?</v>
      </c>
      <c r="U91" s="22" t="e">
        <f ca="1">bdrate($D91:$D94,F91:F94,$L91:$L94,N91:N94)</f>
        <v>#NAME?</v>
      </c>
      <c r="V91" s="22" t="e">
        <f ca="1">bdrate($D91:$D94,G91:G94,$L91:$L94,O91:O94)</f>
        <v>#NAME?</v>
      </c>
      <c r="W91" s="44" t="e">
        <f ca="1">bdrateOld($D91:$D94,E91:E94,$L91:$L94,M91:M94)</f>
        <v>#NAME?</v>
      </c>
      <c r="X91" s="45" t="e">
        <f ca="1">bdrateOld($D91:$D94,F91:F94,$L91:$L94,N91:N94)</f>
        <v>#NAME?</v>
      </c>
      <c r="Y91" s="46" t="e">
        <f ca="1">bdrateOld($D91:$D94,G91:G94,$L91:$L94,O91:O94)</f>
        <v>#NAME?</v>
      </c>
      <c r="Z91">
        <v>6709144</v>
      </c>
      <c r="AA91">
        <v>3393211</v>
      </c>
      <c r="AB91">
        <v>3315933</v>
      </c>
      <c r="AC91">
        <v>2715220</v>
      </c>
      <c r="AD91">
        <v>595423</v>
      </c>
      <c r="AE91">
        <v>2119797</v>
      </c>
      <c r="AF91">
        <v>2715220</v>
      </c>
      <c r="AG91">
        <v>570233</v>
      </c>
      <c r="AH91">
        <v>2144987</v>
      </c>
      <c r="AI91" s="123">
        <f t="shared" si="10"/>
        <v>0.50575915496820456</v>
      </c>
      <c r="AJ91" s="123">
        <f t="shared" si="11"/>
        <v>0.49424084503179544</v>
      </c>
      <c r="AK91" s="123">
        <f t="shared" si="12"/>
        <v>0.21929088618970102</v>
      </c>
      <c r="AL91" s="123">
        <f t="shared" si="13"/>
        <v>0.78070911381029895</v>
      </c>
      <c r="AM91" s="123">
        <f t="shared" si="14"/>
        <v>0.21001355322957255</v>
      </c>
      <c r="AN91" s="123">
        <f t="shared" si="15"/>
        <v>0.7899864467704274</v>
      </c>
    </row>
    <row r="92" spans="1:40" ht="15.75">
      <c r="A92" s="118"/>
      <c r="B92" s="118"/>
      <c r="C92" s="118">
        <v>27</v>
      </c>
      <c r="D92" s="28">
        <v>25235.251199999999</v>
      </c>
      <c r="E92" s="29">
        <v>42.301900000000003</v>
      </c>
      <c r="F92" s="29">
        <v>41.097200000000001</v>
      </c>
      <c r="G92" s="29">
        <v>41.305999999999997</v>
      </c>
      <c r="H92" s="29">
        <v>2450.8380000000002</v>
      </c>
      <c r="I92" s="29">
        <v>31.184000000000001</v>
      </c>
      <c r="J92" s="30">
        <f t="shared" si="8"/>
        <v>0.68078833333333344</v>
      </c>
      <c r="L92" s="25"/>
      <c r="M92" s="26"/>
      <c r="N92" s="26"/>
      <c r="O92" s="26"/>
      <c r="P92" s="26"/>
      <c r="Q92" s="26"/>
      <c r="R92" s="27">
        <f t="shared" si="9"/>
        <v>0</v>
      </c>
      <c r="S92" s="20"/>
      <c r="T92" s="31"/>
      <c r="U92" s="32"/>
      <c r="V92" s="32"/>
      <c r="W92" s="31"/>
      <c r="X92" s="32"/>
      <c r="Y92" s="33"/>
      <c r="Z92">
        <v>6485500</v>
      </c>
      <c r="AA92">
        <v>3349201</v>
      </c>
      <c r="AB92">
        <v>3136299</v>
      </c>
      <c r="AC92">
        <v>2599092</v>
      </c>
      <c r="AD92">
        <v>96235</v>
      </c>
      <c r="AE92">
        <v>2502857</v>
      </c>
      <c r="AF92">
        <v>2599092</v>
      </c>
      <c r="AG92">
        <v>117581</v>
      </c>
      <c r="AH92">
        <v>2481511</v>
      </c>
      <c r="AI92" s="123">
        <f t="shared" si="10"/>
        <v>0.51641369208233756</v>
      </c>
      <c r="AJ92" s="123">
        <f t="shared" si="11"/>
        <v>0.48358630791766249</v>
      </c>
      <c r="AK92" s="123">
        <f t="shared" si="12"/>
        <v>3.7026392293924189E-2</v>
      </c>
      <c r="AL92" s="123">
        <f t="shared" si="13"/>
        <v>0.96297360770607576</v>
      </c>
      <c r="AM92" s="123">
        <f t="shared" si="14"/>
        <v>4.5239260480198468E-2</v>
      </c>
      <c r="AN92" s="123">
        <f t="shared" si="15"/>
        <v>0.95476073951980156</v>
      </c>
    </row>
    <row r="93" spans="1:40" ht="15.75">
      <c r="A93" s="118"/>
      <c r="B93" s="118"/>
      <c r="C93" s="118">
        <v>32</v>
      </c>
      <c r="D93" s="28">
        <v>19243.524000000001</v>
      </c>
      <c r="E93" s="29">
        <v>37.760399999999997</v>
      </c>
      <c r="F93" s="29">
        <v>38.8872</v>
      </c>
      <c r="G93" s="29">
        <v>39.024700000000003</v>
      </c>
      <c r="H93" s="29">
        <v>2290.4360000000001</v>
      </c>
      <c r="I93" s="29">
        <v>29.202999999999999</v>
      </c>
      <c r="J93" s="30">
        <f t="shared" si="8"/>
        <v>0.63623222222222231</v>
      </c>
      <c r="L93" s="25"/>
      <c r="M93" s="26"/>
      <c r="N93" s="26"/>
      <c r="O93" s="26"/>
      <c r="P93" s="26"/>
      <c r="Q93" s="26"/>
      <c r="R93" s="27">
        <f t="shared" si="9"/>
        <v>0</v>
      </c>
      <c r="S93" s="20"/>
      <c r="T93" s="31"/>
      <c r="U93" s="32"/>
      <c r="V93" s="32"/>
      <c r="W93" s="31"/>
      <c r="X93" s="32"/>
      <c r="Y93" s="33"/>
      <c r="Z93">
        <v>6207788</v>
      </c>
      <c r="AA93">
        <v>3158880</v>
      </c>
      <c r="AB93">
        <v>3048908</v>
      </c>
      <c r="AC93">
        <v>2539132</v>
      </c>
      <c r="AD93">
        <v>7735</v>
      </c>
      <c r="AE93">
        <v>2531397</v>
      </c>
      <c r="AF93">
        <v>2539132</v>
      </c>
      <c r="AG93">
        <v>27525</v>
      </c>
      <c r="AH93">
        <v>2511607</v>
      </c>
      <c r="AI93" s="123">
        <f t="shared" si="10"/>
        <v>0.50885758340974274</v>
      </c>
      <c r="AJ93" s="123">
        <f t="shared" si="11"/>
        <v>0.49114241659025726</v>
      </c>
      <c r="AK93" s="123">
        <f t="shared" si="12"/>
        <v>3.0463166152842783E-3</v>
      </c>
      <c r="AL93" s="123">
        <f t="shared" si="13"/>
        <v>0.99695368338471568</v>
      </c>
      <c r="AM93" s="123">
        <f t="shared" si="14"/>
        <v>1.0840318660077538E-2</v>
      </c>
      <c r="AN93" s="123">
        <f t="shared" si="15"/>
        <v>0.98915968133992249</v>
      </c>
    </row>
    <row r="94" spans="1:40" ht="16.5" thickBot="1">
      <c r="A94" s="118"/>
      <c r="B94" s="119"/>
      <c r="C94" s="119">
        <v>37</v>
      </c>
      <c r="D94" s="38">
        <v>14419.5864</v>
      </c>
      <c r="E94" s="39">
        <v>33.002000000000002</v>
      </c>
      <c r="F94" s="39">
        <v>37.784500000000001</v>
      </c>
      <c r="G94" s="39">
        <v>37.372700000000002</v>
      </c>
      <c r="H94" s="39">
        <v>2121.4690000000001</v>
      </c>
      <c r="I94" s="39">
        <v>27.331</v>
      </c>
      <c r="J94" s="40">
        <f t="shared" si="8"/>
        <v>0.58929694444444447</v>
      </c>
      <c r="L94" s="35"/>
      <c r="M94" s="36"/>
      <c r="N94" s="36"/>
      <c r="O94" s="36"/>
      <c r="P94" s="36"/>
      <c r="Q94" s="36"/>
      <c r="R94" s="37">
        <f t="shared" si="9"/>
        <v>0</v>
      </c>
      <c r="S94" s="20"/>
      <c r="T94" s="41"/>
      <c r="U94" s="42"/>
      <c r="V94" s="42"/>
      <c r="W94" s="41"/>
      <c r="X94" s="42"/>
      <c r="Y94" s="43"/>
      <c r="Z94">
        <v>5765460</v>
      </c>
      <c r="AA94">
        <v>2666699</v>
      </c>
      <c r="AB94">
        <v>3098761</v>
      </c>
      <c r="AC94">
        <v>2435804</v>
      </c>
      <c r="AD94">
        <v>2127</v>
      </c>
      <c r="AE94">
        <v>2433677</v>
      </c>
      <c r="AF94">
        <v>2435804</v>
      </c>
      <c r="AG94">
        <v>8190</v>
      </c>
      <c r="AH94">
        <v>2427614</v>
      </c>
      <c r="AI94" s="123">
        <f t="shared" si="10"/>
        <v>0.46253013636379403</v>
      </c>
      <c r="AJ94" s="123">
        <f t="shared" si="11"/>
        <v>0.53746986363620597</v>
      </c>
      <c r="AK94" s="123">
        <f t="shared" si="12"/>
        <v>8.7322296867892494E-4</v>
      </c>
      <c r="AL94" s="123">
        <f t="shared" si="13"/>
        <v>0.99912677703132102</v>
      </c>
      <c r="AM94" s="123">
        <f t="shared" si="14"/>
        <v>3.3623394985803456E-3</v>
      </c>
      <c r="AN94" s="123">
        <f t="shared" si="15"/>
        <v>0.99663766050141966</v>
      </c>
    </row>
    <row r="95" spans="1:40" ht="15.75">
      <c r="A95" s="118"/>
      <c r="B95" s="117" t="s">
        <v>65</v>
      </c>
      <c r="C95" s="117">
        <v>22</v>
      </c>
      <c r="D95" s="17">
        <v>5196.7766000000001</v>
      </c>
      <c r="E95" s="18">
        <v>50.758200000000002</v>
      </c>
      <c r="F95" s="18">
        <v>53.231400000000001</v>
      </c>
      <c r="G95" s="18">
        <v>54.171900000000001</v>
      </c>
      <c r="H95" s="18">
        <v>2812.6909999999998</v>
      </c>
      <c r="I95" s="18">
        <v>34.929000000000002</v>
      </c>
      <c r="J95" s="19">
        <f t="shared" si="8"/>
        <v>0.78130305555555546</v>
      </c>
      <c r="L95" s="14"/>
      <c r="M95" s="15"/>
      <c r="N95" s="15"/>
      <c r="O95" s="15"/>
      <c r="P95" s="15"/>
      <c r="Q95" s="15"/>
      <c r="R95" s="16">
        <f t="shared" si="9"/>
        <v>0</v>
      </c>
      <c r="S95" s="20"/>
      <c r="T95" s="21" t="e">
        <f ca="1">bdrate($D95:$D98,E95:E98,$L95:$L98,M95:M98)</f>
        <v>#NAME?</v>
      </c>
      <c r="U95" s="22" t="e">
        <f ca="1">bdrate($D95:$D98,F95:F98,$L95:$L98,N95:N98)</f>
        <v>#NAME?</v>
      </c>
      <c r="V95" s="22" t="e">
        <f ca="1">bdrate($D95:$D98,G95:G98,$L95:$L98,O95:O98)</f>
        <v>#NAME?</v>
      </c>
      <c r="W95" s="44" t="e">
        <f ca="1">bdrateOld($D95:$D98,E95:E98,$L95:$L98,M95:M98)</f>
        <v>#NAME?</v>
      </c>
      <c r="X95" s="45" t="e">
        <f ca="1">bdrateOld($D95:$D98,F95:F98,$L95:$L98,N95:N98)</f>
        <v>#NAME?</v>
      </c>
      <c r="Y95" s="46" t="e">
        <f ca="1">bdrateOld($D95:$D98,G95:G98,$L95:$L98,O95:O98)</f>
        <v>#NAME?</v>
      </c>
      <c r="Z95">
        <v>2812776</v>
      </c>
      <c r="AA95">
        <v>583795</v>
      </c>
      <c r="AB95">
        <v>2228981</v>
      </c>
      <c r="AC95">
        <v>1463660</v>
      </c>
      <c r="AD95">
        <v>8544</v>
      </c>
      <c r="AE95">
        <v>1455116</v>
      </c>
      <c r="AF95">
        <v>1463660</v>
      </c>
      <c r="AG95">
        <v>6013</v>
      </c>
      <c r="AH95">
        <v>1457647</v>
      </c>
      <c r="AI95" s="123">
        <f t="shared" si="10"/>
        <v>0.20755118786565302</v>
      </c>
      <c r="AJ95" s="123">
        <f t="shared" si="11"/>
        <v>0.79244881213434704</v>
      </c>
      <c r="AK95" s="123">
        <f t="shared" si="12"/>
        <v>5.8374212590355688E-3</v>
      </c>
      <c r="AL95" s="123">
        <f t="shared" si="13"/>
        <v>0.99416257874096448</v>
      </c>
      <c r="AM95" s="123">
        <f t="shared" si="14"/>
        <v>4.1081945260511323E-3</v>
      </c>
      <c r="AN95" s="123">
        <f t="shared" si="15"/>
        <v>0.99589180547394884</v>
      </c>
    </row>
    <row r="96" spans="1:40" ht="15.75">
      <c r="A96" s="118"/>
      <c r="B96" s="118"/>
      <c r="C96" s="118">
        <v>27</v>
      </c>
      <c r="D96" s="28">
        <v>3539.1257999999998</v>
      </c>
      <c r="E96" s="29">
        <v>47.139400000000002</v>
      </c>
      <c r="F96" s="29">
        <v>49.782600000000002</v>
      </c>
      <c r="G96" s="29">
        <v>50.853499999999997</v>
      </c>
      <c r="H96" s="29">
        <v>2686.9789999999998</v>
      </c>
      <c r="I96" s="29">
        <v>33.119</v>
      </c>
      <c r="J96" s="30">
        <f t="shared" si="8"/>
        <v>0.74638305555555551</v>
      </c>
      <c r="L96" s="25"/>
      <c r="M96" s="26"/>
      <c r="N96" s="26"/>
      <c r="O96" s="26"/>
      <c r="P96" s="26"/>
      <c r="Q96" s="26"/>
      <c r="R96" s="27">
        <f t="shared" si="9"/>
        <v>0</v>
      </c>
      <c r="S96" s="20"/>
      <c r="T96" s="31"/>
      <c r="U96" s="32"/>
      <c r="V96" s="32"/>
      <c r="W96" s="31"/>
      <c r="X96" s="32"/>
      <c r="Y96" s="33"/>
      <c r="Z96">
        <v>2472616</v>
      </c>
      <c r="AA96">
        <v>494709</v>
      </c>
      <c r="AB96">
        <v>1977907</v>
      </c>
      <c r="AC96">
        <v>1282204</v>
      </c>
      <c r="AD96">
        <v>2757</v>
      </c>
      <c r="AE96">
        <v>1279447</v>
      </c>
      <c r="AF96">
        <v>1282204</v>
      </c>
      <c r="AG96">
        <v>1893</v>
      </c>
      <c r="AH96">
        <v>1280311</v>
      </c>
      <c r="AI96" s="123">
        <f t="shared" si="10"/>
        <v>0.20007514308732127</v>
      </c>
      <c r="AJ96" s="123">
        <f t="shared" si="11"/>
        <v>0.79992485691267867</v>
      </c>
      <c r="AK96" s="123">
        <f t="shared" si="12"/>
        <v>2.1502038677152779E-3</v>
      </c>
      <c r="AL96" s="123">
        <f t="shared" si="13"/>
        <v>0.99784979613228475</v>
      </c>
      <c r="AM96" s="123">
        <f t="shared" si="14"/>
        <v>1.4763641355041788E-3</v>
      </c>
      <c r="AN96" s="123">
        <f t="shared" si="15"/>
        <v>0.99852363586449577</v>
      </c>
    </row>
    <row r="97" spans="1:40" ht="15.75">
      <c r="A97" s="118"/>
      <c r="B97" s="118"/>
      <c r="C97" s="118">
        <v>32</v>
      </c>
      <c r="D97" s="28">
        <v>2426.6320000000001</v>
      </c>
      <c r="E97" s="29">
        <v>43.473500000000001</v>
      </c>
      <c r="F97" s="29">
        <v>46.979100000000003</v>
      </c>
      <c r="G97" s="29">
        <v>48.297800000000002</v>
      </c>
      <c r="H97" s="29">
        <v>2572.7840000000001</v>
      </c>
      <c r="I97" s="29">
        <v>31.652999999999999</v>
      </c>
      <c r="J97" s="30">
        <f t="shared" si="8"/>
        <v>0.7146622222222222</v>
      </c>
      <c r="L97" s="25"/>
      <c r="M97" s="26"/>
      <c r="N97" s="26"/>
      <c r="O97" s="26"/>
      <c r="P97" s="26"/>
      <c r="Q97" s="26"/>
      <c r="R97" s="27">
        <f t="shared" si="9"/>
        <v>0</v>
      </c>
      <c r="S97" s="20"/>
      <c r="T97" s="31"/>
      <c r="U97" s="32"/>
      <c r="V97" s="32"/>
      <c r="W97" s="31"/>
      <c r="X97" s="32"/>
      <c r="Y97" s="33"/>
      <c r="Z97">
        <v>2159204</v>
      </c>
      <c r="AA97">
        <v>349377</v>
      </c>
      <c r="AB97">
        <v>1809827</v>
      </c>
      <c r="AC97">
        <v>1142120</v>
      </c>
      <c r="AD97">
        <v>881</v>
      </c>
      <c r="AE97">
        <v>1141239</v>
      </c>
      <c r="AF97">
        <v>1142120</v>
      </c>
      <c r="AG97">
        <v>403</v>
      </c>
      <c r="AH97">
        <v>1141717</v>
      </c>
      <c r="AI97" s="123">
        <f t="shared" si="10"/>
        <v>0.16180824044416367</v>
      </c>
      <c r="AJ97" s="123">
        <f t="shared" si="11"/>
        <v>0.83819175955583636</v>
      </c>
      <c r="AK97" s="123">
        <f t="shared" si="12"/>
        <v>7.7137253528525903E-4</v>
      </c>
      <c r="AL97" s="123">
        <f t="shared" si="13"/>
        <v>0.99922862746471475</v>
      </c>
      <c r="AM97" s="123">
        <f t="shared" si="14"/>
        <v>3.528525899204987E-4</v>
      </c>
      <c r="AN97" s="123">
        <f t="shared" si="15"/>
        <v>0.99964714741007954</v>
      </c>
    </row>
    <row r="98" spans="1:40" ht="16.5" thickBot="1">
      <c r="A98" s="119"/>
      <c r="B98" s="119"/>
      <c r="C98" s="119">
        <v>37</v>
      </c>
      <c r="D98" s="38">
        <v>1627.3277</v>
      </c>
      <c r="E98" s="39">
        <v>39.5075</v>
      </c>
      <c r="F98" s="39">
        <v>44.838500000000003</v>
      </c>
      <c r="G98" s="39">
        <v>45.926200000000001</v>
      </c>
      <c r="H98" s="39">
        <v>2472.3200000000002</v>
      </c>
      <c r="I98" s="39">
        <v>30.576000000000001</v>
      </c>
      <c r="J98" s="40">
        <f t="shared" si="8"/>
        <v>0.68675555555555556</v>
      </c>
      <c r="L98" s="35"/>
      <c r="M98" s="36"/>
      <c r="N98" s="36"/>
      <c r="O98" s="36"/>
      <c r="P98" s="36"/>
      <c r="Q98" s="36"/>
      <c r="R98" s="37">
        <f t="shared" si="9"/>
        <v>0</v>
      </c>
      <c r="S98" s="20"/>
      <c r="T98" s="31"/>
      <c r="U98" s="32"/>
      <c r="V98" s="32"/>
      <c r="W98" s="31"/>
      <c r="X98" s="32"/>
      <c r="Y98" s="33"/>
      <c r="Z98">
        <v>1736912</v>
      </c>
      <c r="AA98">
        <v>194579</v>
      </c>
      <c r="AB98">
        <v>1542333</v>
      </c>
      <c r="AC98">
        <v>1007648</v>
      </c>
      <c r="AD98">
        <v>183</v>
      </c>
      <c r="AE98">
        <v>1007465</v>
      </c>
      <c r="AF98">
        <v>1007648</v>
      </c>
      <c r="AG98">
        <v>82</v>
      </c>
      <c r="AH98">
        <v>1007566</v>
      </c>
      <c r="AI98" s="123">
        <f t="shared" si="10"/>
        <v>0.11202582514255184</v>
      </c>
      <c r="AJ98" s="123">
        <f t="shared" si="11"/>
        <v>0.88797417485744812</v>
      </c>
      <c r="AK98" s="123">
        <f t="shared" si="12"/>
        <v>1.816110387754454E-4</v>
      </c>
      <c r="AL98" s="123">
        <f t="shared" si="13"/>
        <v>0.99981838896122455</v>
      </c>
      <c r="AM98" s="123">
        <f t="shared" si="14"/>
        <v>8.1377623932166787E-5</v>
      </c>
      <c r="AN98" s="123">
        <f t="shared" si="15"/>
        <v>0.99991862237606788</v>
      </c>
    </row>
    <row r="99" spans="1:40">
      <c r="B99" s="1" t="s">
        <v>2</v>
      </c>
      <c r="T99" s="21" t="e">
        <f t="shared" ref="T99:Y99" ca="1" si="16">AVERAGE(T3,T7,T11,T15)</f>
        <v>#NAME?</v>
      </c>
      <c r="U99" s="22" t="e">
        <f t="shared" ca="1" si="16"/>
        <v>#NAME?</v>
      </c>
      <c r="V99" s="22" t="e">
        <f t="shared" ca="1" si="16"/>
        <v>#NAME?</v>
      </c>
      <c r="W99" s="21" t="e">
        <f t="shared" ca="1" si="16"/>
        <v>#NAME?</v>
      </c>
      <c r="X99" s="22" t="e">
        <f t="shared" ca="1" si="16"/>
        <v>#NAME?</v>
      </c>
      <c r="Y99" s="23" t="e">
        <f t="shared" ca="1" si="16"/>
        <v>#NAME?</v>
      </c>
      <c r="AI99" s="123">
        <f t="shared" ref="AI99:AN99" si="17">AVERAGE(AI3:AI18)</f>
        <v>5.0087225457307203E-3</v>
      </c>
      <c r="AJ99" s="123">
        <f t="shared" si="17"/>
        <v>0.99499127745426907</v>
      </c>
      <c r="AK99" s="123">
        <f t="shared" si="17"/>
        <v>1.5593697667427373E-4</v>
      </c>
      <c r="AL99" s="123">
        <f t="shared" si="17"/>
        <v>0.99984406302332574</v>
      </c>
      <c r="AM99" s="123">
        <f t="shared" si="17"/>
        <v>1.8596992121648999E-4</v>
      </c>
      <c r="AN99" s="123">
        <f t="shared" si="17"/>
        <v>0.99981403007878344</v>
      </c>
    </row>
    <row r="100" spans="1:40">
      <c r="B100" s="1" t="s">
        <v>7</v>
      </c>
      <c r="T100" s="44" t="e">
        <f t="shared" ref="T100:Y100" ca="1" si="18">AVERAGE(T19,T23,T27,T31,T35)</f>
        <v>#NAME?</v>
      </c>
      <c r="U100" s="45" t="e">
        <f t="shared" ca="1" si="18"/>
        <v>#NAME?</v>
      </c>
      <c r="V100" s="45" t="e">
        <f t="shared" ca="1" si="18"/>
        <v>#NAME?</v>
      </c>
      <c r="W100" s="44" t="e">
        <f t="shared" ca="1" si="18"/>
        <v>#NAME?</v>
      </c>
      <c r="X100" s="45" t="e">
        <f t="shared" ca="1" si="18"/>
        <v>#NAME?</v>
      </c>
      <c r="Y100" s="46" t="e">
        <f t="shared" ca="1" si="18"/>
        <v>#NAME?</v>
      </c>
      <c r="AI100" s="123">
        <f t="shared" ref="AI100:AN100" si="19">AVERAGE(AI19:AI38)</f>
        <v>8.7355271989810867E-3</v>
      </c>
      <c r="AJ100" s="123">
        <f t="shared" si="19"/>
        <v>0.99126447280101893</v>
      </c>
      <c r="AK100" s="123">
        <f t="shared" si="19"/>
        <v>1.2279423028199282E-4</v>
      </c>
      <c r="AL100" s="123">
        <f t="shared" si="19"/>
        <v>0.99987720576971773</v>
      </c>
      <c r="AM100" s="123">
        <f t="shared" si="19"/>
        <v>1.5134805773812929E-4</v>
      </c>
      <c r="AN100" s="123">
        <f t="shared" si="19"/>
        <v>0.99984865194226202</v>
      </c>
    </row>
    <row r="101" spans="1:40">
      <c r="B101" s="1" t="s">
        <v>14</v>
      </c>
      <c r="T101" s="44" t="e">
        <f t="shared" ref="T101:Y101" ca="1" si="20">AVERAGE(T39,T43,T47,T51)</f>
        <v>#NAME?</v>
      </c>
      <c r="U101" s="45" t="e">
        <f t="shared" ca="1" si="20"/>
        <v>#NAME?</v>
      </c>
      <c r="V101" s="45" t="e">
        <f t="shared" ca="1" si="20"/>
        <v>#NAME?</v>
      </c>
      <c r="W101" s="44" t="e">
        <f t="shared" ca="1" si="20"/>
        <v>#NAME?</v>
      </c>
      <c r="X101" s="45" t="e">
        <f t="shared" ca="1" si="20"/>
        <v>#NAME?</v>
      </c>
      <c r="Y101" s="46" t="e">
        <f t="shared" ca="1" si="20"/>
        <v>#NAME?</v>
      </c>
      <c r="AI101" s="123">
        <f t="shared" ref="AI101:AN101" si="21">AVERAGE(AI39:AI54)</f>
        <v>2.5022062671530593E-2</v>
      </c>
      <c r="AJ101" s="123">
        <f t="shared" si="21"/>
        <v>0.97497793732846949</v>
      </c>
      <c r="AK101" s="123">
        <f t="shared" si="21"/>
        <v>7.9258418663671784E-4</v>
      </c>
      <c r="AL101" s="123">
        <f t="shared" si="21"/>
        <v>0.99920741581336314</v>
      </c>
      <c r="AM101" s="123">
        <f t="shared" si="21"/>
        <v>6.258930198170719E-4</v>
      </c>
      <c r="AN101" s="123">
        <f t="shared" si="21"/>
        <v>0.99937410698018303</v>
      </c>
    </row>
    <row r="102" spans="1:40">
      <c r="B102" s="1" t="s">
        <v>20</v>
      </c>
      <c r="T102" s="44" t="e">
        <f t="shared" ref="T102:Y102" ca="1" si="22">AVERAGE(T55,T59,T63,T67)</f>
        <v>#NAME?</v>
      </c>
      <c r="U102" s="45" t="e">
        <f t="shared" ca="1" si="22"/>
        <v>#NAME?</v>
      </c>
      <c r="V102" s="45" t="e">
        <f t="shared" ca="1" si="22"/>
        <v>#NAME?</v>
      </c>
      <c r="W102" s="44" t="e">
        <f t="shared" ca="1" si="22"/>
        <v>#NAME?</v>
      </c>
      <c r="X102" s="45" t="e">
        <f t="shared" ca="1" si="22"/>
        <v>#NAME?</v>
      </c>
      <c r="Y102" s="46" t="e">
        <f t="shared" ca="1" si="22"/>
        <v>#NAME?</v>
      </c>
      <c r="AI102" s="123">
        <f t="shared" ref="AI102:AN102" si="23">AVERAGE(AI55:AI70)</f>
        <v>2.8764724684001465E-2</v>
      </c>
      <c r="AJ102" s="123">
        <f t="shared" si="23"/>
        <v>0.97123527531599851</v>
      </c>
      <c r="AK102" s="123">
        <f t="shared" si="23"/>
        <v>6.8987599958799317E-4</v>
      </c>
      <c r="AL102" s="123">
        <f t="shared" si="23"/>
        <v>0.99931012400041208</v>
      </c>
      <c r="AM102" s="123">
        <f t="shared" si="23"/>
        <v>7.8920305910113613E-4</v>
      </c>
      <c r="AN102" s="123">
        <f t="shared" si="23"/>
        <v>0.99921079694089898</v>
      </c>
    </row>
    <row r="103" spans="1:40">
      <c r="B103" s="1" t="s">
        <v>27</v>
      </c>
      <c r="T103" s="44" t="e">
        <f t="shared" ref="T103:Y103" ca="1" si="24">AVERAGE(T71,T75,T79)</f>
        <v>#NAME?</v>
      </c>
      <c r="U103" s="45" t="e">
        <f t="shared" ca="1" si="24"/>
        <v>#NAME?</v>
      </c>
      <c r="V103" s="45" t="e">
        <f t="shared" ca="1" si="24"/>
        <v>#NAME?</v>
      </c>
      <c r="W103" s="44" t="e">
        <f t="shared" ca="1" si="24"/>
        <v>#NAME?</v>
      </c>
      <c r="X103" s="45" t="e">
        <f t="shared" ca="1" si="24"/>
        <v>#NAME?</v>
      </c>
      <c r="Y103" s="46" t="e">
        <f t="shared" ca="1" si="24"/>
        <v>#NAME?</v>
      </c>
      <c r="AI103" s="123">
        <f t="shared" ref="AI103:AN103" si="25">AVERAGE(AI71:AI82)</f>
        <v>3.0738279615632282E-3</v>
      </c>
      <c r="AJ103" s="123">
        <f t="shared" si="25"/>
        <v>0.9969261720384367</v>
      </c>
      <c r="AK103" s="123">
        <f t="shared" si="25"/>
        <v>7.0292490858978976E-5</v>
      </c>
      <c r="AL103" s="123">
        <f t="shared" si="25"/>
        <v>0.99992970750914101</v>
      </c>
      <c r="AM103" s="123">
        <f t="shared" si="25"/>
        <v>1.8504624509017276E-4</v>
      </c>
      <c r="AN103" s="123">
        <f t="shared" si="25"/>
        <v>0.99981495375490992</v>
      </c>
    </row>
    <row r="104" spans="1:40" ht="12.75" thickBot="1">
      <c r="B104" s="1" t="s">
        <v>66</v>
      </c>
      <c r="T104" s="48" t="e">
        <f t="shared" ref="T104:Y104" ca="1" si="26">AVERAGE(T83,T87,T91,T95)</f>
        <v>#NAME?</v>
      </c>
      <c r="U104" s="49" t="e">
        <f t="shared" ca="1" si="26"/>
        <v>#NAME?</v>
      </c>
      <c r="V104" s="49" t="e">
        <f t="shared" ca="1" si="26"/>
        <v>#NAME?</v>
      </c>
      <c r="W104" s="48" t="e">
        <f t="shared" ca="1" si="26"/>
        <v>#NAME?</v>
      </c>
      <c r="X104" s="49" t="e">
        <f t="shared" ca="1" si="26"/>
        <v>#NAME?</v>
      </c>
      <c r="Y104" s="50" t="e">
        <f t="shared" ca="1" si="26"/>
        <v>#NAME?</v>
      </c>
      <c r="AI104" s="123">
        <f t="shared" ref="AI104:AN104" si="27">AVERAGE(AI83:AI98)</f>
        <v>0.25924226682729717</v>
      </c>
      <c r="AJ104" s="123">
        <f t="shared" si="27"/>
        <v>0.74075773317270277</v>
      </c>
      <c r="AK104" s="123">
        <f t="shared" si="27"/>
        <v>2.607270457117352E-2</v>
      </c>
      <c r="AL104" s="123">
        <f t="shared" si="27"/>
        <v>0.9739272954288265</v>
      </c>
      <c r="AM104" s="123">
        <f t="shared" si="27"/>
        <v>3.6686978290569321E-2</v>
      </c>
      <c r="AN104" s="123">
        <f t="shared" si="27"/>
        <v>0.96331302170943078</v>
      </c>
    </row>
    <row r="105" spans="1:40" ht="12.75" thickBot="1">
      <c r="A105" s="3"/>
      <c r="B105" s="4" t="s">
        <v>28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8" t="e">
        <f t="shared" ref="T105:Y105" ca="1" si="28">AVERAGE(T3:T98)</f>
        <v>#NAME?</v>
      </c>
      <c r="U105" s="49" t="e">
        <f t="shared" ca="1" si="28"/>
        <v>#NAME?</v>
      </c>
      <c r="V105" s="50" t="e">
        <f t="shared" ca="1" si="28"/>
        <v>#NAME?</v>
      </c>
      <c r="W105" s="49" t="e">
        <f t="shared" ca="1" si="28"/>
        <v>#NAME?</v>
      </c>
      <c r="X105" s="49" t="e">
        <f t="shared" ca="1" si="28"/>
        <v>#NAME?</v>
      </c>
      <c r="Y105" s="50" t="e">
        <f t="shared" ca="1" si="28"/>
        <v>#NAME?</v>
      </c>
      <c r="AI105" s="123">
        <f t="shared" ref="AI105:AN105" si="29">AVERAGE(AI3:AI98)</f>
        <v>5.5210426116409812E-2</v>
      </c>
      <c r="AJ105" s="123">
        <f t="shared" si="29"/>
        <v>0.94478957388359008</v>
      </c>
      <c r="AK105" s="123">
        <f t="shared" si="29"/>
        <v>4.6528856483448724E-3</v>
      </c>
      <c r="AL105" s="123">
        <f t="shared" si="29"/>
        <v>0.99534711435165579</v>
      </c>
      <c r="AM105" s="123">
        <f t="shared" si="29"/>
        <v>6.4360023411157178E-3</v>
      </c>
      <c r="AN105" s="123">
        <f t="shared" si="29"/>
        <v>0.99356399765888437</v>
      </c>
    </row>
    <row r="106" spans="1:40">
      <c r="B106" s="1" t="s">
        <v>29</v>
      </c>
      <c r="I106" s="54">
        <f>GEOMEAN(I3:I98)</f>
        <v>30.733659530215988</v>
      </c>
      <c r="J106" s="54">
        <f>GEOMEAN(J3:J98)</f>
        <v>0.66284953211384812</v>
      </c>
      <c r="Q106" s="54" t="e">
        <f>GEOMEAN(Q3:Q98)</f>
        <v>#NUM!</v>
      </c>
      <c r="R106" s="54" t="e">
        <f>GEOMEAN(R3:R98)</f>
        <v>#NUM!</v>
      </c>
    </row>
    <row r="107" spans="1:40">
      <c r="B107" s="1" t="s">
        <v>30</v>
      </c>
      <c r="Q107" s="55" t="e">
        <f>Q106/I106</f>
        <v>#NUM!</v>
      </c>
      <c r="R107" s="55" t="e">
        <f>R106/J106</f>
        <v>#NUM!</v>
      </c>
    </row>
    <row r="108" spans="1:40">
      <c r="B108" s="1" t="s">
        <v>31</v>
      </c>
      <c r="I108" s="54">
        <f>SUM(I3:I98)/3600</f>
        <v>1.1938605555555557</v>
      </c>
      <c r="J108" s="54">
        <f>SUM(J3:J98)</f>
        <v>96.25588916666662</v>
      </c>
      <c r="Q108" s="54">
        <f>SUM(Q3:Q98)/3600</f>
        <v>0</v>
      </c>
      <c r="R108" s="54">
        <f>SUM(R3:R98)</f>
        <v>0</v>
      </c>
    </row>
    <row r="111" spans="1:40" ht="12.75" thickBot="1">
      <c r="B111" s="1" t="s">
        <v>71</v>
      </c>
      <c r="T111" s="48" t="e">
        <f t="shared" ref="T111:Y111" ca="1" si="30">AVERAGE(T3,T7)</f>
        <v>#NAME?</v>
      </c>
      <c r="U111" s="49" t="e">
        <f t="shared" ca="1" si="30"/>
        <v>#NAME?</v>
      </c>
      <c r="V111" s="49" t="e">
        <f t="shared" ca="1" si="30"/>
        <v>#NAME?</v>
      </c>
      <c r="W111" s="48" t="e">
        <f t="shared" ca="1" si="30"/>
        <v>#NAME?</v>
      </c>
      <c r="X111" s="49" t="e">
        <f t="shared" ca="1" si="30"/>
        <v>#NAME?</v>
      </c>
      <c r="Y111" s="50" t="e">
        <f t="shared" ca="1" si="30"/>
        <v>#NAME?</v>
      </c>
    </row>
    <row r="112" spans="1:40" ht="12.75" thickBot="1">
      <c r="A112" s="3"/>
      <c r="B112" s="4" t="s">
        <v>72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 t="e">
        <f t="shared" ref="T112:Y112" ca="1" si="31">AVERAGE(T3,T7,T11,T15,T19,T23,T27,T31,T35,T39,T43,T47,T51,T55,T59,T63,T67,T71,T75,T79)</f>
        <v>#NAME?</v>
      </c>
      <c r="U112" s="49" t="e">
        <f t="shared" ca="1" si="31"/>
        <v>#NAME?</v>
      </c>
      <c r="V112" s="50" t="e">
        <f t="shared" ca="1" si="31"/>
        <v>#NAME?</v>
      </c>
      <c r="W112" s="49" t="e">
        <f t="shared" ca="1" si="31"/>
        <v>#NAME?</v>
      </c>
      <c r="X112" s="49" t="e">
        <f t="shared" ca="1" si="31"/>
        <v>#NAME?</v>
      </c>
      <c r="Y112" s="50" t="e">
        <f t="shared" ca="1" si="31"/>
        <v>#NAME?</v>
      </c>
    </row>
    <row r="113" spans="2:18">
      <c r="B113" s="1" t="s">
        <v>29</v>
      </c>
      <c r="I113" s="54">
        <f>GEOMEAN(I3:I82)</f>
        <v>30.952736620741344</v>
      </c>
      <c r="J113" s="54">
        <f>GEOMEAN(J3:J82)</f>
        <v>0.66671566724554499</v>
      </c>
      <c r="Q113" s="54" t="e">
        <f>GEOMEAN(Q3:Q82)</f>
        <v>#NUM!</v>
      </c>
      <c r="R113" s="54" t="e">
        <f>GEOMEAN(R3:R82)</f>
        <v>#NUM!</v>
      </c>
    </row>
    <row r="114" spans="2:18">
      <c r="B114" s="1" t="s">
        <v>30</v>
      </c>
      <c r="Q114" s="55" t="e">
        <f>Q113/I113</f>
        <v>#NUM!</v>
      </c>
      <c r="R114" s="55" t="e">
        <f>R113/J113</f>
        <v>#NUM!</v>
      </c>
    </row>
    <row r="115" spans="2:18">
      <c r="I115" s="54"/>
      <c r="J115" s="54"/>
      <c r="Q115" s="54"/>
      <c r="R115" s="54"/>
    </row>
  </sheetData>
  <mergeCells count="4">
    <mergeCell ref="D1:J1"/>
    <mergeCell ref="L1:R1"/>
    <mergeCell ref="T1:V1"/>
    <mergeCell ref="W1:Y1"/>
  </mergeCells>
  <phoneticPr fontId="1" type="noConversion"/>
  <conditionalFormatting sqref="W3:Y3 W7:Y7 W11:Y11 W15:Y15 W19:Y19 W23:Y23 W27:Y27 W31:Y31 W35:Y35 W39:Y39 W43:Y43 W47:Y47 W51:Y51 W55:Y55 W59:Y59 W63:Y63 W67:Y67 W71:Y71 W75:Y75 W79:Y79 W6:X6 W10:X10 W14:X14 W18:X18 W22:X22 W26:X26 W30:X30 W34:X34 W38:X38 W42:X42 W46:X46 W50:X50 W54:X54 W58:X58 W62:X62 W66:X66 W70:X70 W74:X74 W78:X78 T3:V98 W83:Y83 W87:Y87 W91:Y91 W95:Y95 W86:X86 W90:X90 W94:X94 W98:X98 T99:Y105 T111:Y112">
    <cfRule type="cellIs" dxfId="1477" priority="217" operator="greaterThan">
      <formula>0.03</formula>
    </cfRule>
    <cfRule type="cellIs" dxfId="1476" priority="218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"/>
  <dimension ref="A1:AN114"/>
  <sheetViews>
    <sheetView topLeftCell="A65" workbookViewId="0">
      <selection activeCell="L2" sqref="L1:Y65536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hidden="1" customWidth="1"/>
    <col min="13" max="15" width="6.875" style="1" hidden="1" customWidth="1"/>
    <col min="16" max="18" width="8.875" style="1" hidden="1" customWidth="1"/>
    <col min="19" max="19" width="2.875" style="1" hidden="1" customWidth="1"/>
    <col min="20" max="25" width="8.875" style="1" hidden="1" customWidth="1"/>
    <col min="26" max="26" width="7.875" style="1" bestFit="1" customWidth="1"/>
    <col min="27" max="27" width="6.875" style="1" bestFit="1" customWidth="1"/>
    <col min="28" max="29" width="7.875" style="1" bestFit="1" customWidth="1"/>
    <col min="30" max="30" width="5.875" style="1" bestFit="1" customWidth="1"/>
    <col min="31" max="32" width="7.875" style="1" bestFit="1" customWidth="1"/>
    <col min="33" max="33" width="5.875" style="1" bestFit="1" customWidth="1"/>
    <col min="34" max="34" width="7.875" style="1" bestFit="1" customWidth="1"/>
    <col min="35" max="35" width="6.125" style="1" bestFit="1" customWidth="1"/>
    <col min="36" max="36" width="7.125" style="1" bestFit="1" customWidth="1"/>
    <col min="37" max="37" width="6.25" style="1" bestFit="1" customWidth="1"/>
    <col min="38" max="38" width="7.375" style="1" bestFit="1" customWidth="1"/>
    <col min="39" max="39" width="6.125" style="1" bestFit="1" customWidth="1"/>
    <col min="40" max="40" width="7.125" style="1" bestFit="1" customWidth="1"/>
    <col min="41" max="16384" width="10.875" style="1"/>
  </cols>
  <sheetData>
    <row r="1" spans="1:40" ht="12.75" thickBot="1">
      <c r="D1" s="146" t="s">
        <v>32</v>
      </c>
      <c r="E1" s="147"/>
      <c r="F1" s="147"/>
      <c r="G1" s="147"/>
      <c r="H1" s="147"/>
      <c r="I1" s="147"/>
      <c r="J1" s="148"/>
      <c r="L1" s="146" t="s">
        <v>33</v>
      </c>
      <c r="M1" s="147"/>
      <c r="N1" s="147"/>
      <c r="O1" s="147"/>
      <c r="P1" s="147"/>
      <c r="Q1" s="147"/>
      <c r="R1" s="148"/>
      <c r="S1" s="2"/>
      <c r="T1" s="146" t="s">
        <v>47</v>
      </c>
      <c r="U1" s="147"/>
      <c r="V1" s="148"/>
      <c r="W1" s="146" t="s">
        <v>48</v>
      </c>
      <c r="X1" s="147"/>
      <c r="Y1" s="148"/>
    </row>
    <row r="2" spans="1:40" ht="12.75" thickBot="1">
      <c r="A2" s="3"/>
      <c r="B2" s="4"/>
      <c r="C2" s="5" t="s">
        <v>1</v>
      </c>
      <c r="D2" s="6" t="s">
        <v>34</v>
      </c>
      <c r="E2" s="7" t="s">
        <v>35</v>
      </c>
      <c r="F2" s="7" t="s">
        <v>36</v>
      </c>
      <c r="G2" s="7" t="s">
        <v>37</v>
      </c>
      <c r="H2" s="7" t="s">
        <v>38</v>
      </c>
      <c r="I2" s="7" t="s">
        <v>39</v>
      </c>
      <c r="J2" s="8" t="s">
        <v>40</v>
      </c>
      <c r="K2" s="2"/>
      <c r="L2" s="6" t="s">
        <v>34</v>
      </c>
      <c r="M2" s="7" t="s">
        <v>35</v>
      </c>
      <c r="N2" s="7" t="s">
        <v>36</v>
      </c>
      <c r="O2" s="7" t="s">
        <v>37</v>
      </c>
      <c r="P2" s="7" t="s">
        <v>38</v>
      </c>
      <c r="Q2" s="7" t="s">
        <v>39</v>
      </c>
      <c r="R2" s="8" t="s">
        <v>40</v>
      </c>
      <c r="S2" s="9"/>
      <c r="T2" s="6" t="s">
        <v>41</v>
      </c>
      <c r="U2" s="7" t="s">
        <v>42</v>
      </c>
      <c r="V2" s="8" t="s">
        <v>43</v>
      </c>
      <c r="W2" s="10" t="s">
        <v>41</v>
      </c>
      <c r="X2" s="11" t="s">
        <v>42</v>
      </c>
      <c r="Y2" s="12" t="s">
        <v>43</v>
      </c>
      <c r="Z2" s="1" t="s">
        <v>91</v>
      </c>
      <c r="AA2" s="1" t="s">
        <v>92</v>
      </c>
      <c r="AB2" s="1" t="s">
        <v>93</v>
      </c>
      <c r="AC2" s="1" t="s">
        <v>94</v>
      </c>
      <c r="AD2" s="1" t="s">
        <v>95</v>
      </c>
      <c r="AE2" s="1" t="s">
        <v>96</v>
      </c>
      <c r="AF2" s="1" t="s">
        <v>97</v>
      </c>
      <c r="AG2" s="1" t="s">
        <v>98</v>
      </c>
      <c r="AH2" s="1" t="s">
        <v>99</v>
      </c>
      <c r="AI2" s="1" t="s">
        <v>92</v>
      </c>
      <c r="AJ2" s="1" t="s">
        <v>93</v>
      </c>
      <c r="AK2" s="1" t="s">
        <v>95</v>
      </c>
      <c r="AL2" s="1" t="s">
        <v>96</v>
      </c>
      <c r="AM2" s="1" t="s">
        <v>98</v>
      </c>
      <c r="AN2" s="1" t="s">
        <v>99</v>
      </c>
    </row>
    <row r="3" spans="1:40" ht="15.75">
      <c r="A3" s="13" t="s">
        <v>2</v>
      </c>
      <c r="B3" s="13" t="s">
        <v>3</v>
      </c>
      <c r="C3" s="13">
        <v>22</v>
      </c>
      <c r="D3" s="17">
        <v>13141.7888</v>
      </c>
      <c r="E3" s="18">
        <v>41.659500000000001</v>
      </c>
      <c r="F3" s="18">
        <v>41.540900000000001</v>
      </c>
      <c r="G3" s="18">
        <v>44.2121</v>
      </c>
      <c r="H3" s="18">
        <v>15353.025</v>
      </c>
      <c r="I3" s="18">
        <v>30.763000000000002</v>
      </c>
      <c r="J3" s="19">
        <f>H3/3600</f>
        <v>4.2647291666666662</v>
      </c>
      <c r="L3" s="17"/>
      <c r="M3" s="18"/>
      <c r="N3" s="18"/>
      <c r="O3" s="18"/>
      <c r="P3" s="18"/>
      <c r="Q3" s="18"/>
      <c r="R3" s="19">
        <f>P3/3600</f>
        <v>0</v>
      </c>
      <c r="S3" s="20"/>
      <c r="T3" s="21" t="e">
        <f ca="1">bdrate($D3:$D6,E3:E6,$L3:$L6,M3:M6)</f>
        <v>#NAME?</v>
      </c>
      <c r="U3" s="22" t="e">
        <f ca="1">bdrate($D3:$D6,F3:F6,$L3:$L6,N3:N6)</f>
        <v>#NAME?</v>
      </c>
      <c r="V3" s="23" t="e">
        <f ca="1">bdrate($D3:$D6,G3:G6,$L3:$L6,O3:O6)</f>
        <v>#NAME?</v>
      </c>
      <c r="W3" s="21" t="e">
        <f ca="1">bdrateOld($D3:$D6,E3:E6,$L3:$L6,M3:M6)</f>
        <v>#NAME?</v>
      </c>
      <c r="X3" s="22" t="e">
        <f ca="1">bdrateOld($D3:$D6,F3:F6,$L3:$L6,N3:N6)</f>
        <v>#NAME?</v>
      </c>
      <c r="Y3" s="23" t="e">
        <f ca="1">bdrateOld($D3:$D6,G3:G6,$L3:$L6,O3:O6)</f>
        <v>#NAME?</v>
      </c>
      <c r="Z3">
        <v>468292</v>
      </c>
      <c r="AA3">
        <v>3640</v>
      </c>
      <c r="AB3">
        <v>464652</v>
      </c>
      <c r="AC3">
        <v>250075</v>
      </c>
      <c r="AD3">
        <v>294</v>
      </c>
      <c r="AE3">
        <v>249781</v>
      </c>
      <c r="AF3">
        <v>250075</v>
      </c>
      <c r="AG3">
        <v>152</v>
      </c>
      <c r="AH3">
        <v>249923</v>
      </c>
      <c r="AI3" s="123">
        <f>AA3/Z3</f>
        <v>7.7729280021866702E-3</v>
      </c>
      <c r="AJ3" s="123">
        <f>AB3/Z3</f>
        <v>0.99222707199781335</v>
      </c>
      <c r="AK3" s="123">
        <f>AD3/AC3</f>
        <v>1.1756473058082576E-3</v>
      </c>
      <c r="AL3" s="123">
        <f>AE3/AC3</f>
        <v>0.99882435269419179</v>
      </c>
      <c r="AM3" s="123">
        <f>AG3/AF3</f>
        <v>6.0781765470358895E-4</v>
      </c>
      <c r="AN3" s="123">
        <f>AH3/AF3</f>
        <v>0.99939218234529636</v>
      </c>
    </row>
    <row r="4" spans="1:40" ht="15.75">
      <c r="A4" s="24" t="s">
        <v>4</v>
      </c>
      <c r="B4" s="24"/>
      <c r="C4" s="24">
        <v>27</v>
      </c>
      <c r="D4" s="28">
        <v>5306.1455999999998</v>
      </c>
      <c r="E4" s="29">
        <v>39.1509</v>
      </c>
      <c r="F4" s="29">
        <v>39.814999999999998</v>
      </c>
      <c r="G4" s="29">
        <v>42.307499999999997</v>
      </c>
      <c r="H4" s="29">
        <v>12802.892</v>
      </c>
      <c r="I4" s="29">
        <v>25.35</v>
      </c>
      <c r="J4" s="30">
        <f t="shared" ref="J4:J67" si="0">H4/3600</f>
        <v>3.5563588888888886</v>
      </c>
      <c r="L4" s="28"/>
      <c r="M4" s="29"/>
      <c r="N4" s="29"/>
      <c r="O4" s="29"/>
      <c r="P4" s="29"/>
      <c r="Q4" s="29"/>
      <c r="R4" s="30">
        <f t="shared" ref="R4:R67" si="1">P4/3600</f>
        <v>0</v>
      </c>
      <c r="S4" s="20"/>
      <c r="T4" s="31"/>
      <c r="U4" s="32"/>
      <c r="V4" s="33"/>
      <c r="W4" s="31"/>
      <c r="X4" s="32"/>
      <c r="Y4" s="33"/>
      <c r="Z4">
        <v>312732</v>
      </c>
      <c r="AA4">
        <v>1683</v>
      </c>
      <c r="AB4">
        <v>311049</v>
      </c>
      <c r="AC4">
        <v>189267</v>
      </c>
      <c r="AD4">
        <v>103</v>
      </c>
      <c r="AE4">
        <v>189164</v>
      </c>
      <c r="AF4">
        <v>189267</v>
      </c>
      <c r="AG4">
        <v>55</v>
      </c>
      <c r="AH4">
        <v>189212</v>
      </c>
      <c r="AI4" s="123">
        <f t="shared" ref="AI4:AI67" si="2">AA4/Z4</f>
        <v>5.3816046966731895E-3</v>
      </c>
      <c r="AJ4" s="123">
        <f t="shared" ref="AJ4:AJ67" si="3">AB4/Z4</f>
        <v>0.99461839530332685</v>
      </c>
      <c r="AK4" s="123">
        <f t="shared" ref="AK4:AK67" si="4">AD4/AC4</f>
        <v>5.4420474779015885E-4</v>
      </c>
      <c r="AL4" s="123">
        <f t="shared" ref="AL4:AL67" si="5">AE4/AC4</f>
        <v>0.99945579525220984</v>
      </c>
      <c r="AM4" s="123">
        <f t="shared" ref="AM4:AM67" si="6">AG4/AF4</f>
        <v>2.9059476823746347E-4</v>
      </c>
      <c r="AN4" s="123">
        <f t="shared" ref="AN4:AN67" si="7">AH4/AF4</f>
        <v>0.99970940523176255</v>
      </c>
    </row>
    <row r="5" spans="1:40" ht="15.75">
      <c r="A5" s="24"/>
      <c r="B5" s="24"/>
      <c r="C5" s="24">
        <v>32</v>
      </c>
      <c r="D5" s="28">
        <v>2545.9151999999999</v>
      </c>
      <c r="E5" s="29">
        <v>36.598700000000001</v>
      </c>
      <c r="F5" s="29">
        <v>38.452599999999997</v>
      </c>
      <c r="G5" s="29">
        <v>40.817999999999998</v>
      </c>
      <c r="H5" s="29">
        <v>11502.967000000001</v>
      </c>
      <c r="I5" s="29">
        <v>22.417000000000002</v>
      </c>
      <c r="J5" s="30">
        <f t="shared" si="0"/>
        <v>3.195268611111111</v>
      </c>
      <c r="L5" s="28"/>
      <c r="M5" s="29"/>
      <c r="N5" s="29"/>
      <c r="O5" s="29"/>
      <c r="P5" s="29"/>
      <c r="Q5" s="29"/>
      <c r="R5" s="30">
        <f t="shared" si="1"/>
        <v>0</v>
      </c>
      <c r="S5" s="20"/>
      <c r="T5" s="31"/>
      <c r="U5" s="32"/>
      <c r="V5" s="33"/>
      <c r="W5" s="31"/>
      <c r="X5" s="32"/>
      <c r="Y5" s="33"/>
      <c r="Z5">
        <v>203468</v>
      </c>
      <c r="AA5">
        <v>511</v>
      </c>
      <c r="AB5">
        <v>202957</v>
      </c>
      <c r="AC5">
        <v>151166</v>
      </c>
      <c r="AD5">
        <v>10</v>
      </c>
      <c r="AE5">
        <v>151156</v>
      </c>
      <c r="AF5">
        <v>151166</v>
      </c>
      <c r="AG5">
        <v>18</v>
      </c>
      <c r="AH5">
        <v>151148</v>
      </c>
      <c r="AI5" s="123">
        <f t="shared" si="2"/>
        <v>2.5114514321662373E-3</v>
      </c>
      <c r="AJ5" s="123">
        <f t="shared" si="3"/>
        <v>0.99748854856783375</v>
      </c>
      <c r="AK5" s="123">
        <f t="shared" si="4"/>
        <v>6.6152441686622647E-5</v>
      </c>
      <c r="AL5" s="123">
        <f t="shared" si="5"/>
        <v>0.99993384755831338</v>
      </c>
      <c r="AM5" s="123">
        <f t="shared" si="6"/>
        <v>1.1907439503592077E-4</v>
      </c>
      <c r="AN5" s="123">
        <f t="shared" si="7"/>
        <v>0.99988092560496411</v>
      </c>
    </row>
    <row r="6" spans="1:40" ht="16.5" thickBot="1">
      <c r="A6" s="24"/>
      <c r="B6" s="34"/>
      <c r="C6" s="34">
        <v>37</v>
      </c>
      <c r="D6" s="38">
        <v>1319.4079999999999</v>
      </c>
      <c r="E6" s="39">
        <v>33.936199999999999</v>
      </c>
      <c r="F6" s="39">
        <v>37.399900000000002</v>
      </c>
      <c r="G6" s="39">
        <v>39.729799999999997</v>
      </c>
      <c r="H6" s="39">
        <v>10832.303</v>
      </c>
      <c r="I6" s="39">
        <v>20.67</v>
      </c>
      <c r="J6" s="40">
        <f t="shared" si="0"/>
        <v>3.0089730555555554</v>
      </c>
      <c r="L6" s="38"/>
      <c r="M6" s="39"/>
      <c r="N6" s="39"/>
      <c r="O6" s="39"/>
      <c r="P6" s="39"/>
      <c r="Q6" s="39"/>
      <c r="R6" s="40">
        <f t="shared" si="1"/>
        <v>0</v>
      </c>
      <c r="S6" s="20"/>
      <c r="T6" s="41"/>
      <c r="U6" s="42"/>
      <c r="V6" s="43"/>
      <c r="W6" s="41"/>
      <c r="X6" s="42"/>
      <c r="Y6" s="43"/>
      <c r="Z6">
        <v>114800</v>
      </c>
      <c r="AA6">
        <v>116</v>
      </c>
      <c r="AB6">
        <v>114684</v>
      </c>
      <c r="AC6">
        <v>112387</v>
      </c>
      <c r="AD6">
        <v>3</v>
      </c>
      <c r="AE6">
        <v>112384</v>
      </c>
      <c r="AF6">
        <v>112387</v>
      </c>
      <c r="AG6">
        <v>5</v>
      </c>
      <c r="AH6">
        <v>112382</v>
      </c>
      <c r="AI6" s="123">
        <f t="shared" si="2"/>
        <v>1.0104529616724739E-3</v>
      </c>
      <c r="AJ6" s="123">
        <f t="shared" si="3"/>
        <v>0.99898954703832754</v>
      </c>
      <c r="AK6" s="123">
        <f t="shared" si="4"/>
        <v>2.6693478783133281E-5</v>
      </c>
      <c r="AL6" s="123">
        <f t="shared" si="5"/>
        <v>0.99997330652121685</v>
      </c>
      <c r="AM6" s="123">
        <f t="shared" si="6"/>
        <v>4.4489131305222135E-5</v>
      </c>
      <c r="AN6" s="123">
        <f t="shared" si="7"/>
        <v>0.99995551086869483</v>
      </c>
    </row>
    <row r="7" spans="1:40" ht="15.75">
      <c r="A7" s="24"/>
      <c r="B7" s="13" t="s">
        <v>5</v>
      </c>
      <c r="C7" s="13">
        <v>22</v>
      </c>
      <c r="D7" s="17">
        <v>32742.163199999999</v>
      </c>
      <c r="E7" s="18">
        <v>40.173900000000003</v>
      </c>
      <c r="F7" s="18">
        <v>44.877699999999997</v>
      </c>
      <c r="G7" s="18">
        <v>44.66</v>
      </c>
      <c r="H7" s="18">
        <v>23649.252</v>
      </c>
      <c r="I7" s="18">
        <v>43.773000000000003</v>
      </c>
      <c r="J7" s="19">
        <f t="shared" si="0"/>
        <v>6.5692366666666668</v>
      </c>
      <c r="L7" s="17"/>
      <c r="M7" s="18"/>
      <c r="N7" s="18"/>
      <c r="O7" s="18"/>
      <c r="P7" s="18"/>
      <c r="Q7" s="18"/>
      <c r="R7" s="19">
        <f t="shared" si="1"/>
        <v>0</v>
      </c>
      <c r="S7" s="20"/>
      <c r="T7" s="21" t="e">
        <f ca="1">bdrate($D7:$D10,E7:E10,$L7:$L10,M7:M10)</f>
        <v>#NAME?</v>
      </c>
      <c r="U7" s="22" t="e">
        <f ca="1">bdrate($D7:$D10,F7:F10,$L7:$L10,N7:N10)</f>
        <v>#NAME?</v>
      </c>
      <c r="V7" s="22" t="e">
        <f ca="1">bdrate($D7:$D10,G7:G10,$L7:$L10,O7:O10)</f>
        <v>#NAME?</v>
      </c>
      <c r="W7" s="44" t="e">
        <f ca="1">bdrateOld($D7:$D10,E7:E10,$L7:$L10,M7:M10)</f>
        <v>#NAME?</v>
      </c>
      <c r="X7" s="45" t="e">
        <f ca="1">bdrateOld($D7:$D10,F7:F10,$L7:$L10,N7:N10)</f>
        <v>#NAME?</v>
      </c>
      <c r="Y7" s="46" t="e">
        <f ca="1">bdrateOld($D7:$D10,G7:G10,$L7:$L10,O7:O10)</f>
        <v>#NAME?</v>
      </c>
      <c r="Z7">
        <v>1702332</v>
      </c>
      <c r="AA7">
        <v>27802</v>
      </c>
      <c r="AB7">
        <v>1674530</v>
      </c>
      <c r="AC7">
        <v>900607</v>
      </c>
      <c r="AD7">
        <v>139</v>
      </c>
      <c r="AE7">
        <v>900468</v>
      </c>
      <c r="AF7">
        <v>900607</v>
      </c>
      <c r="AG7">
        <v>97</v>
      </c>
      <c r="AH7">
        <v>900510</v>
      </c>
      <c r="AI7" s="123">
        <f t="shared" si="2"/>
        <v>1.6331714377688957E-2</v>
      </c>
      <c r="AJ7" s="123">
        <f t="shared" si="3"/>
        <v>0.98366828562231101</v>
      </c>
      <c r="AK7" s="123">
        <f t="shared" si="4"/>
        <v>1.5434035045252812E-4</v>
      </c>
      <c r="AL7" s="123">
        <f t="shared" si="5"/>
        <v>0.99984565964954752</v>
      </c>
      <c r="AM7" s="123">
        <f t="shared" si="6"/>
        <v>1.0770513664672826E-4</v>
      </c>
      <c r="AN7" s="123">
        <f t="shared" si="7"/>
        <v>0.99989229486335329</v>
      </c>
    </row>
    <row r="8" spans="1:40" ht="15.75">
      <c r="A8" s="24"/>
      <c r="B8" s="24"/>
      <c r="C8" s="24">
        <v>27</v>
      </c>
      <c r="D8" s="28">
        <v>15685.9712</v>
      </c>
      <c r="E8" s="29">
        <v>37.164700000000003</v>
      </c>
      <c r="F8" s="29">
        <v>42.953800000000001</v>
      </c>
      <c r="G8" s="29">
        <v>43.279699999999998</v>
      </c>
      <c r="H8" s="29">
        <v>19849.302</v>
      </c>
      <c r="I8" s="29">
        <v>35.1</v>
      </c>
      <c r="J8" s="30">
        <f t="shared" si="0"/>
        <v>5.5136950000000002</v>
      </c>
      <c r="L8" s="28"/>
      <c r="M8" s="29"/>
      <c r="N8" s="29"/>
      <c r="O8" s="29"/>
      <c r="P8" s="29"/>
      <c r="Q8" s="29"/>
      <c r="R8" s="30">
        <f t="shared" si="1"/>
        <v>0</v>
      </c>
      <c r="S8" s="20"/>
      <c r="T8" s="31"/>
      <c r="U8" s="32"/>
      <c r="V8" s="32"/>
      <c r="W8" s="31"/>
      <c r="X8" s="32"/>
      <c r="Y8" s="33"/>
      <c r="Z8">
        <v>1173468</v>
      </c>
      <c r="AA8">
        <v>7170</v>
      </c>
      <c r="AB8">
        <v>1166298</v>
      </c>
      <c r="AC8">
        <v>667297</v>
      </c>
      <c r="AD8">
        <v>10</v>
      </c>
      <c r="AE8">
        <v>667287</v>
      </c>
      <c r="AF8">
        <v>667297</v>
      </c>
      <c r="AG8">
        <v>16</v>
      </c>
      <c r="AH8">
        <v>667281</v>
      </c>
      <c r="AI8" s="123">
        <f t="shared" si="2"/>
        <v>6.1100941823722501E-3</v>
      </c>
      <c r="AJ8" s="123">
        <f t="shared" si="3"/>
        <v>0.99388990581762771</v>
      </c>
      <c r="AK8" s="123">
        <f t="shared" si="4"/>
        <v>1.4985830896886993E-5</v>
      </c>
      <c r="AL8" s="123">
        <f t="shared" si="5"/>
        <v>0.99998501416910313</v>
      </c>
      <c r="AM8" s="123">
        <f t="shared" si="6"/>
        <v>2.3977329435019189E-5</v>
      </c>
      <c r="AN8" s="123">
        <f t="shared" si="7"/>
        <v>0.99997602267056496</v>
      </c>
    </row>
    <row r="9" spans="1:40" ht="15.75">
      <c r="A9" s="24"/>
      <c r="B9" s="24"/>
      <c r="C9" s="24">
        <v>32</v>
      </c>
      <c r="D9" s="28">
        <v>8237.3952000000008</v>
      </c>
      <c r="E9" s="29">
        <v>34.208100000000002</v>
      </c>
      <c r="F9" s="29">
        <v>41.315100000000001</v>
      </c>
      <c r="G9" s="29">
        <v>41.955500000000001</v>
      </c>
      <c r="H9" s="29">
        <v>17299.078000000001</v>
      </c>
      <c r="I9" s="29">
        <v>29.952000000000002</v>
      </c>
      <c r="J9" s="30">
        <f t="shared" si="0"/>
        <v>4.8052994444444446</v>
      </c>
      <c r="L9" s="28"/>
      <c r="M9" s="29"/>
      <c r="N9" s="29"/>
      <c r="O9" s="29"/>
      <c r="P9" s="29"/>
      <c r="Q9" s="29"/>
      <c r="R9" s="30">
        <f t="shared" si="1"/>
        <v>0</v>
      </c>
      <c r="S9" s="20"/>
      <c r="T9" s="31"/>
      <c r="U9" s="47"/>
      <c r="V9" s="32"/>
      <c r="W9" s="31"/>
      <c r="X9" s="32"/>
      <c r="Y9" s="33"/>
      <c r="Z9">
        <v>722696</v>
      </c>
      <c r="AA9">
        <v>1217</v>
      </c>
      <c r="AB9">
        <v>721479</v>
      </c>
      <c r="AC9">
        <v>478395</v>
      </c>
      <c r="AD9">
        <v>0</v>
      </c>
      <c r="AE9">
        <v>478395</v>
      </c>
      <c r="AF9">
        <v>478395</v>
      </c>
      <c r="AG9">
        <v>1</v>
      </c>
      <c r="AH9">
        <v>478394</v>
      </c>
      <c r="AI9" s="123">
        <f t="shared" si="2"/>
        <v>1.6839722372892613E-3</v>
      </c>
      <c r="AJ9" s="123">
        <f t="shared" si="3"/>
        <v>0.99831602776271078</v>
      </c>
      <c r="AK9" s="123">
        <f t="shared" si="4"/>
        <v>0</v>
      </c>
      <c r="AL9" s="123">
        <f t="shared" si="5"/>
        <v>1</v>
      </c>
      <c r="AM9" s="123">
        <f t="shared" si="6"/>
        <v>2.0903228503642388E-6</v>
      </c>
      <c r="AN9" s="123">
        <f t="shared" si="7"/>
        <v>0.99999790967714963</v>
      </c>
    </row>
    <row r="10" spans="1:40" ht="16.5" thickBot="1">
      <c r="A10" s="24"/>
      <c r="B10" s="34"/>
      <c r="C10" s="34">
        <v>37</v>
      </c>
      <c r="D10" s="38">
        <v>4617.6448</v>
      </c>
      <c r="E10" s="39">
        <v>31.445</v>
      </c>
      <c r="F10" s="39">
        <v>40.101999999999997</v>
      </c>
      <c r="G10" s="39">
        <v>40.923400000000001</v>
      </c>
      <c r="H10" s="39">
        <v>15533.924999999999</v>
      </c>
      <c r="I10" s="39">
        <v>27.003</v>
      </c>
      <c r="J10" s="40">
        <f t="shared" si="0"/>
        <v>4.3149791666666664</v>
      </c>
      <c r="L10" s="38"/>
      <c r="M10" s="39"/>
      <c r="N10" s="39"/>
      <c r="O10" s="39"/>
      <c r="P10" s="39"/>
      <c r="Q10" s="39"/>
      <c r="R10" s="40">
        <f t="shared" si="1"/>
        <v>0</v>
      </c>
      <c r="S10" s="20"/>
      <c r="T10" s="41"/>
      <c r="U10" s="42"/>
      <c r="V10" s="42"/>
      <c r="W10" s="41"/>
      <c r="X10" s="42"/>
      <c r="Y10" s="43"/>
      <c r="Z10">
        <v>396000</v>
      </c>
      <c r="AA10">
        <v>165</v>
      </c>
      <c r="AB10">
        <v>395835</v>
      </c>
      <c r="AC10">
        <v>329994</v>
      </c>
      <c r="AD10">
        <v>0</v>
      </c>
      <c r="AE10">
        <v>329994</v>
      </c>
      <c r="AF10">
        <v>329994</v>
      </c>
      <c r="AG10">
        <v>0</v>
      </c>
      <c r="AH10">
        <v>329994</v>
      </c>
      <c r="AI10" s="123">
        <f t="shared" si="2"/>
        <v>4.1666666666666669E-4</v>
      </c>
      <c r="AJ10" s="123">
        <f t="shared" si="3"/>
        <v>0.99958333333333338</v>
      </c>
      <c r="AK10" s="123">
        <f t="shared" si="4"/>
        <v>0</v>
      </c>
      <c r="AL10" s="123">
        <f t="shared" si="5"/>
        <v>1</v>
      </c>
      <c r="AM10" s="123">
        <f t="shared" si="6"/>
        <v>0</v>
      </c>
      <c r="AN10" s="123">
        <f t="shared" si="7"/>
        <v>1</v>
      </c>
    </row>
    <row r="11" spans="1:40" ht="15.75">
      <c r="A11" s="72"/>
      <c r="B11" s="117" t="s">
        <v>0</v>
      </c>
      <c r="C11" s="117">
        <v>22</v>
      </c>
      <c r="D11" s="17">
        <v>216425.6384</v>
      </c>
      <c r="E11" s="18">
        <v>39.042499999999997</v>
      </c>
      <c r="F11" s="18">
        <v>39.133299999999998</v>
      </c>
      <c r="G11" s="18">
        <v>37.698799999999999</v>
      </c>
      <c r="H11" s="18">
        <v>70151.013999999996</v>
      </c>
      <c r="I11" s="18">
        <v>120.307</v>
      </c>
      <c r="J11" s="19">
        <f t="shared" si="0"/>
        <v>19.486392777777777</v>
      </c>
      <c r="L11" s="17"/>
      <c r="M11" s="18"/>
      <c r="N11" s="18"/>
      <c r="O11" s="18"/>
      <c r="P11" s="18"/>
      <c r="Q11" s="18"/>
      <c r="R11" s="19">
        <f t="shared" si="1"/>
        <v>0</v>
      </c>
      <c r="S11" s="20"/>
      <c r="T11" s="21" t="e">
        <f ca="1">bdrate($D11:$D14,E11:E14,$L11:$L14,M11:M14)</f>
        <v>#NAME?</v>
      </c>
      <c r="U11" s="22" t="e">
        <f ca="1">bdrate($D11:$D14,F11:F14,$L11:$L14,N11:N14)</f>
        <v>#NAME?</v>
      </c>
      <c r="V11" s="22" t="e">
        <f ca="1">bdrate($D11:$D14,G11:G14,$L11:$L14,O11:O14)</f>
        <v>#NAME?</v>
      </c>
      <c r="W11" s="44" t="e">
        <f ca="1">bdrateOld($D11:$D14,E11:E14,$L11:$L14,M11:M14)</f>
        <v>#NAME?</v>
      </c>
      <c r="X11" s="45" t="e">
        <f ca="1">bdrateOld($D11:$D14,F11:F14,$L11:$L14,N11:N14)</f>
        <v>#NAME?</v>
      </c>
      <c r="Y11" s="46" t="e">
        <f ca="1">bdrateOld($D11:$D14,G11:G14,$L11:$L14,O11:O14)</f>
        <v>#NAME?</v>
      </c>
      <c r="Z11">
        <v>67396</v>
      </c>
      <c r="AA11">
        <v>682</v>
      </c>
      <c r="AB11">
        <v>66714</v>
      </c>
      <c r="AC11">
        <v>54889</v>
      </c>
      <c r="AD11">
        <v>50</v>
      </c>
      <c r="AE11">
        <v>54839</v>
      </c>
      <c r="AF11">
        <v>54889</v>
      </c>
      <c r="AG11">
        <v>54</v>
      </c>
      <c r="AH11">
        <v>54835</v>
      </c>
      <c r="AI11" s="123">
        <f t="shared" si="2"/>
        <v>1.0119294913644727E-2</v>
      </c>
      <c r="AJ11" s="123">
        <f t="shared" si="3"/>
        <v>0.98988070508635528</v>
      </c>
      <c r="AK11" s="123">
        <f t="shared" si="4"/>
        <v>9.109293301025706E-4</v>
      </c>
      <c r="AL11" s="123">
        <f t="shared" si="5"/>
        <v>0.99908907066989738</v>
      </c>
      <c r="AM11" s="123">
        <f t="shared" si="6"/>
        <v>9.8380367651077633E-4</v>
      </c>
      <c r="AN11" s="123">
        <f t="shared" si="7"/>
        <v>0.99901619632348926</v>
      </c>
    </row>
    <row r="12" spans="1:40" ht="15.75">
      <c r="A12" s="72"/>
      <c r="B12" s="118"/>
      <c r="C12" s="118">
        <v>27</v>
      </c>
      <c r="D12" s="28">
        <v>99881.567999999999</v>
      </c>
      <c r="E12" s="29">
        <v>33.639899999999997</v>
      </c>
      <c r="F12" s="29">
        <v>37.855200000000004</v>
      </c>
      <c r="G12" s="29">
        <v>36.430300000000003</v>
      </c>
      <c r="H12" s="29">
        <v>57430.894999999997</v>
      </c>
      <c r="I12" s="29">
        <v>103.428</v>
      </c>
      <c r="J12" s="30">
        <f t="shared" si="0"/>
        <v>15.953026388888889</v>
      </c>
      <c r="L12" s="28"/>
      <c r="M12" s="29"/>
      <c r="N12" s="29"/>
      <c r="O12" s="29"/>
      <c r="P12" s="29"/>
      <c r="Q12" s="29"/>
      <c r="R12" s="30">
        <f t="shared" si="1"/>
        <v>0</v>
      </c>
      <c r="S12" s="20"/>
      <c r="T12" s="31"/>
      <c r="U12" s="32"/>
      <c r="V12" s="32"/>
      <c r="W12" s="31"/>
      <c r="X12" s="32"/>
      <c r="Y12" s="33"/>
      <c r="Z12">
        <v>50736</v>
      </c>
      <c r="AA12">
        <v>488</v>
      </c>
      <c r="AB12">
        <v>50248</v>
      </c>
      <c r="AC12">
        <v>68650</v>
      </c>
      <c r="AD12">
        <v>24</v>
      </c>
      <c r="AE12">
        <v>68626</v>
      </c>
      <c r="AF12">
        <v>68650</v>
      </c>
      <c r="AG12">
        <v>34</v>
      </c>
      <c r="AH12">
        <v>68616</v>
      </c>
      <c r="AI12" s="123">
        <f t="shared" si="2"/>
        <v>9.6184169031851147E-3</v>
      </c>
      <c r="AJ12" s="123">
        <f t="shared" si="3"/>
        <v>0.9903815830968149</v>
      </c>
      <c r="AK12" s="123">
        <f t="shared" si="4"/>
        <v>3.4959941733430446E-4</v>
      </c>
      <c r="AL12" s="123">
        <f t="shared" si="5"/>
        <v>0.99965040058266574</v>
      </c>
      <c r="AM12" s="123">
        <f t="shared" si="6"/>
        <v>4.9526584122359799E-4</v>
      </c>
      <c r="AN12" s="123">
        <f t="shared" si="7"/>
        <v>0.99950473415877639</v>
      </c>
    </row>
    <row r="13" spans="1:40" ht="15.75">
      <c r="A13" s="72"/>
      <c r="B13" s="118"/>
      <c r="C13" s="118">
        <v>32</v>
      </c>
      <c r="D13" s="28">
        <v>29111.4656</v>
      </c>
      <c r="E13" s="29">
        <v>29.529499999999999</v>
      </c>
      <c r="F13" s="29">
        <v>36.713000000000001</v>
      </c>
      <c r="G13" s="29">
        <v>35.3782</v>
      </c>
      <c r="H13" s="29">
        <v>37934.921999999999</v>
      </c>
      <c r="I13" s="29">
        <v>73.492000000000004</v>
      </c>
      <c r="J13" s="30">
        <f t="shared" si="0"/>
        <v>10.537478333333333</v>
      </c>
      <c r="L13" s="28"/>
      <c r="M13" s="29"/>
      <c r="N13" s="29"/>
      <c r="O13" s="29"/>
      <c r="P13" s="29"/>
      <c r="Q13" s="29"/>
      <c r="R13" s="30">
        <f t="shared" si="1"/>
        <v>0</v>
      </c>
      <c r="S13" s="20"/>
      <c r="T13" s="31"/>
      <c r="U13" s="32"/>
      <c r="V13" s="32"/>
      <c r="W13" s="31"/>
      <c r="X13" s="32"/>
      <c r="Y13" s="33"/>
      <c r="Z13">
        <v>44296</v>
      </c>
      <c r="AA13">
        <v>210</v>
      </c>
      <c r="AB13">
        <v>44086</v>
      </c>
      <c r="AC13">
        <v>41276</v>
      </c>
      <c r="AD13">
        <v>6</v>
      </c>
      <c r="AE13">
        <v>41270</v>
      </c>
      <c r="AF13">
        <v>41276</v>
      </c>
      <c r="AG13">
        <v>11</v>
      </c>
      <c r="AH13">
        <v>41265</v>
      </c>
      <c r="AI13" s="123">
        <f t="shared" si="2"/>
        <v>4.7408343868520861E-3</v>
      </c>
      <c r="AJ13" s="123">
        <f t="shared" si="3"/>
        <v>0.99525916561314787</v>
      </c>
      <c r="AK13" s="123">
        <f t="shared" si="4"/>
        <v>1.453629227638337E-4</v>
      </c>
      <c r="AL13" s="123">
        <f t="shared" si="5"/>
        <v>0.99985463707723621</v>
      </c>
      <c r="AM13" s="123">
        <f t="shared" si="6"/>
        <v>2.6649869173369511E-4</v>
      </c>
      <c r="AN13" s="123">
        <f t="shared" si="7"/>
        <v>0.99973350130826633</v>
      </c>
    </row>
    <row r="14" spans="1:40" ht="16.5" thickBot="1">
      <c r="A14" s="72"/>
      <c r="B14" s="119"/>
      <c r="C14" s="119">
        <v>37</v>
      </c>
      <c r="D14" s="38">
        <v>7091.9871999999996</v>
      </c>
      <c r="E14" s="39">
        <v>27.9054</v>
      </c>
      <c r="F14" s="39">
        <v>35.787999999999997</v>
      </c>
      <c r="G14" s="39">
        <v>34.523499999999999</v>
      </c>
      <c r="H14" s="39">
        <v>27692.989000000001</v>
      </c>
      <c r="I14" s="39">
        <v>49.889000000000003</v>
      </c>
      <c r="J14" s="40">
        <f t="shared" si="0"/>
        <v>7.6924969444444447</v>
      </c>
      <c r="L14" s="38"/>
      <c r="M14" s="39"/>
      <c r="N14" s="39"/>
      <c r="O14" s="39"/>
      <c r="P14" s="39"/>
      <c r="Q14" s="39"/>
      <c r="R14" s="40">
        <f t="shared" si="1"/>
        <v>0</v>
      </c>
      <c r="S14" s="20"/>
      <c r="T14" s="41"/>
      <c r="U14" s="42"/>
      <c r="V14" s="42"/>
      <c r="W14" s="41"/>
      <c r="X14" s="42"/>
      <c r="Y14" s="43"/>
      <c r="Z14">
        <v>65864</v>
      </c>
      <c r="AA14">
        <v>47</v>
      </c>
      <c r="AB14">
        <v>65817</v>
      </c>
      <c r="AC14">
        <v>65815</v>
      </c>
      <c r="AD14">
        <v>0</v>
      </c>
      <c r="AE14">
        <v>65815</v>
      </c>
      <c r="AF14">
        <v>65815</v>
      </c>
      <c r="AG14">
        <v>2</v>
      </c>
      <c r="AH14">
        <v>65813</v>
      </c>
      <c r="AI14" s="123">
        <f t="shared" si="2"/>
        <v>7.1359164338637192E-4</v>
      </c>
      <c r="AJ14" s="123">
        <f t="shared" si="3"/>
        <v>0.99928640835661364</v>
      </c>
      <c r="AK14" s="123">
        <f t="shared" si="4"/>
        <v>0</v>
      </c>
      <c r="AL14" s="123">
        <f t="shared" si="5"/>
        <v>1</v>
      </c>
      <c r="AM14" s="123">
        <f t="shared" si="6"/>
        <v>3.0388209374762592E-5</v>
      </c>
      <c r="AN14" s="123">
        <f t="shared" si="7"/>
        <v>0.99996961179062527</v>
      </c>
    </row>
    <row r="15" spans="1:40" ht="15.75">
      <c r="A15" s="72"/>
      <c r="B15" s="117" t="s">
        <v>6</v>
      </c>
      <c r="C15" s="117">
        <v>22</v>
      </c>
      <c r="D15" s="17">
        <v>23585.68</v>
      </c>
      <c r="E15" s="18">
        <v>41.367199999999997</v>
      </c>
      <c r="F15" s="18">
        <v>46.213099999999997</v>
      </c>
      <c r="G15" s="18">
        <v>45.888199999999998</v>
      </c>
      <c r="H15" s="18">
        <v>40967.906000000003</v>
      </c>
      <c r="I15" s="18">
        <v>67.081000000000003</v>
      </c>
      <c r="J15" s="19">
        <f t="shared" si="0"/>
        <v>11.379973888888889</v>
      </c>
      <c r="L15" s="17"/>
      <c r="M15" s="18"/>
      <c r="N15" s="18"/>
      <c r="O15" s="18"/>
      <c r="P15" s="18"/>
      <c r="Q15" s="18"/>
      <c r="R15" s="19">
        <f t="shared" si="1"/>
        <v>0</v>
      </c>
      <c r="S15" s="20"/>
      <c r="T15" s="21" t="e">
        <f ca="1">bdrate($D15:$D18,E15:E18,$L15:$L18,M15:M18)</f>
        <v>#NAME?</v>
      </c>
      <c r="U15" s="22" t="e">
        <f ca="1">bdrate($D15:$D18,F15:F18,$L15:$L18,N15:N18)</f>
        <v>#NAME?</v>
      </c>
      <c r="V15" s="22" t="e">
        <f ca="1">bdrate($D15:$D18,G15:G18,$L15:$L18,O15:O18)</f>
        <v>#NAME?</v>
      </c>
      <c r="W15" s="44" t="e">
        <f ca="1">bdrateOld($D15:$D18,E15:E18,$L15:$L18,M15:M18)</f>
        <v>#NAME?</v>
      </c>
      <c r="X15" s="45" t="e">
        <f ca="1">bdrateOld($D15:$D18,F15:F18,$L15:$L18,N15:N18)</f>
        <v>#NAME?</v>
      </c>
      <c r="Y15" s="46" t="e">
        <f ca="1">bdrateOld($D15:$D18,G15:G18,$L15:$L18,O15:O18)</f>
        <v>#NAME?</v>
      </c>
      <c r="Z15">
        <v>352364</v>
      </c>
      <c r="AA15">
        <v>532</v>
      </c>
      <c r="AB15">
        <v>351832</v>
      </c>
      <c r="AC15">
        <v>461637</v>
      </c>
      <c r="AD15">
        <v>19</v>
      </c>
      <c r="AE15">
        <v>461618</v>
      </c>
      <c r="AF15">
        <v>461637</v>
      </c>
      <c r="AG15">
        <v>40</v>
      </c>
      <c r="AH15">
        <v>461597</v>
      </c>
      <c r="AI15" s="123">
        <f t="shared" si="2"/>
        <v>1.5098023634650532E-3</v>
      </c>
      <c r="AJ15" s="123">
        <f t="shared" si="3"/>
        <v>0.9984901976365349</v>
      </c>
      <c r="AK15" s="123">
        <f t="shared" si="4"/>
        <v>4.1157879459402085E-5</v>
      </c>
      <c r="AL15" s="123">
        <f t="shared" si="5"/>
        <v>0.99995884212054065</v>
      </c>
      <c r="AM15" s="123">
        <f t="shared" si="6"/>
        <v>8.6648167282951761E-5</v>
      </c>
      <c r="AN15" s="123">
        <f t="shared" si="7"/>
        <v>0.99991335183271701</v>
      </c>
    </row>
    <row r="16" spans="1:40" ht="15.75">
      <c r="A16" s="72"/>
      <c r="B16" s="118"/>
      <c r="C16" s="118">
        <v>27</v>
      </c>
      <c r="D16" s="28">
        <v>5929.9423999999999</v>
      </c>
      <c r="E16" s="29">
        <v>39.988799999999998</v>
      </c>
      <c r="F16" s="29">
        <v>45.495899999999999</v>
      </c>
      <c r="G16" s="29">
        <v>45.299900000000001</v>
      </c>
      <c r="H16" s="29">
        <v>31404.215</v>
      </c>
      <c r="I16" s="29">
        <v>52.134999999999998</v>
      </c>
      <c r="J16" s="30">
        <f t="shared" si="0"/>
        <v>8.7233930555555563</v>
      </c>
      <c r="L16" s="28"/>
      <c r="M16" s="29"/>
      <c r="N16" s="29"/>
      <c r="O16" s="29"/>
      <c r="P16" s="29"/>
      <c r="Q16" s="29"/>
      <c r="R16" s="30">
        <f t="shared" si="1"/>
        <v>0</v>
      </c>
      <c r="S16" s="20"/>
      <c r="T16" s="31"/>
      <c r="U16" s="32"/>
      <c r="V16" s="32"/>
      <c r="W16" s="31"/>
      <c r="X16" s="32"/>
      <c r="Y16" s="33"/>
      <c r="Z16">
        <v>106340</v>
      </c>
      <c r="AA16">
        <v>157</v>
      </c>
      <c r="AB16">
        <v>106183</v>
      </c>
      <c r="AC16">
        <v>150960</v>
      </c>
      <c r="AD16">
        <v>5</v>
      </c>
      <c r="AE16">
        <v>150955</v>
      </c>
      <c r="AF16">
        <v>150960</v>
      </c>
      <c r="AG16">
        <v>13</v>
      </c>
      <c r="AH16">
        <v>150947</v>
      </c>
      <c r="AI16" s="123">
        <f t="shared" si="2"/>
        <v>1.4763964641715253E-3</v>
      </c>
      <c r="AJ16" s="123">
        <f t="shared" si="3"/>
        <v>0.99852360353582847</v>
      </c>
      <c r="AK16" s="123">
        <f t="shared" si="4"/>
        <v>3.3121356650768418E-5</v>
      </c>
      <c r="AL16" s="123">
        <f t="shared" si="5"/>
        <v>0.99996687864334921</v>
      </c>
      <c r="AM16" s="123">
        <f t="shared" si="6"/>
        <v>8.6115527291997878E-5</v>
      </c>
      <c r="AN16" s="123">
        <f t="shared" si="7"/>
        <v>0.99991388447270801</v>
      </c>
    </row>
    <row r="17" spans="1:40" ht="15.75">
      <c r="A17" s="72"/>
      <c r="B17" s="118"/>
      <c r="C17" s="118">
        <v>32</v>
      </c>
      <c r="D17" s="28">
        <v>2435.6543999999999</v>
      </c>
      <c r="E17" s="29">
        <v>38.709899999999998</v>
      </c>
      <c r="F17" s="29">
        <v>44.8917</v>
      </c>
      <c r="G17" s="29">
        <v>44.859000000000002</v>
      </c>
      <c r="H17" s="29">
        <v>27543.347000000002</v>
      </c>
      <c r="I17" s="29">
        <v>46.8</v>
      </c>
      <c r="J17" s="30">
        <f t="shared" si="0"/>
        <v>7.650929722222223</v>
      </c>
      <c r="L17" s="28"/>
      <c r="M17" s="29"/>
      <c r="N17" s="29"/>
      <c r="O17" s="29"/>
      <c r="P17" s="29"/>
      <c r="Q17" s="29"/>
      <c r="R17" s="30">
        <f t="shared" si="1"/>
        <v>0</v>
      </c>
      <c r="S17" s="20"/>
      <c r="T17" s="31"/>
      <c r="U17" s="32"/>
      <c r="V17" s="32"/>
      <c r="W17" s="31"/>
      <c r="X17" s="32"/>
      <c r="Y17" s="33"/>
      <c r="Z17">
        <v>50320</v>
      </c>
      <c r="AA17">
        <v>36</v>
      </c>
      <c r="AB17">
        <v>50284</v>
      </c>
      <c r="AC17">
        <v>75730</v>
      </c>
      <c r="AD17">
        <v>1</v>
      </c>
      <c r="AE17">
        <v>75729</v>
      </c>
      <c r="AF17">
        <v>75730</v>
      </c>
      <c r="AG17">
        <v>3</v>
      </c>
      <c r="AH17">
        <v>75727</v>
      </c>
      <c r="AI17" s="123">
        <f t="shared" si="2"/>
        <v>7.1542130365659774E-4</v>
      </c>
      <c r="AJ17" s="123">
        <f t="shared" si="3"/>
        <v>0.99928457869634335</v>
      </c>
      <c r="AK17" s="123">
        <f t="shared" si="4"/>
        <v>1.3204806549584049E-5</v>
      </c>
      <c r="AL17" s="123">
        <f t="shared" si="5"/>
        <v>0.99998679519345046</v>
      </c>
      <c r="AM17" s="123">
        <f t="shared" si="6"/>
        <v>3.9614419648752146E-5</v>
      </c>
      <c r="AN17" s="123">
        <f t="shared" si="7"/>
        <v>0.99996038558035127</v>
      </c>
    </row>
    <row r="18" spans="1:40" ht="16.5" thickBot="1">
      <c r="A18" s="79"/>
      <c r="B18" s="119"/>
      <c r="C18" s="119">
        <v>37</v>
      </c>
      <c r="D18" s="38">
        <v>1175.328</v>
      </c>
      <c r="E18" s="39">
        <v>36.987000000000002</v>
      </c>
      <c r="F18" s="39">
        <v>44.454900000000002</v>
      </c>
      <c r="G18" s="39">
        <v>44.5349</v>
      </c>
      <c r="H18" s="39">
        <v>25157.826000000001</v>
      </c>
      <c r="I18" s="39">
        <v>43.368000000000002</v>
      </c>
      <c r="J18" s="40">
        <f t="shared" si="0"/>
        <v>6.9882850000000003</v>
      </c>
      <c r="L18" s="38"/>
      <c r="M18" s="39"/>
      <c r="N18" s="39"/>
      <c r="O18" s="39"/>
      <c r="P18" s="39"/>
      <c r="Q18" s="39"/>
      <c r="R18" s="40">
        <f t="shared" si="1"/>
        <v>0</v>
      </c>
      <c r="S18" s="20"/>
      <c r="T18" s="41"/>
      <c r="U18" s="42"/>
      <c r="V18" s="42"/>
      <c r="W18" s="41"/>
      <c r="X18" s="42"/>
      <c r="Y18" s="43"/>
      <c r="Z18">
        <v>25500</v>
      </c>
      <c r="AA18">
        <v>10</v>
      </c>
      <c r="AB18">
        <v>25490</v>
      </c>
      <c r="AC18">
        <v>42984</v>
      </c>
      <c r="AD18">
        <v>0</v>
      </c>
      <c r="AE18">
        <v>42984</v>
      </c>
      <c r="AF18">
        <v>42984</v>
      </c>
      <c r="AG18">
        <v>1</v>
      </c>
      <c r="AH18">
        <v>42983</v>
      </c>
      <c r="AI18" s="123">
        <f t="shared" si="2"/>
        <v>3.9215686274509802E-4</v>
      </c>
      <c r="AJ18" s="123">
        <f t="shared" si="3"/>
        <v>0.99960784313725493</v>
      </c>
      <c r="AK18" s="123">
        <f t="shared" si="4"/>
        <v>0</v>
      </c>
      <c r="AL18" s="123">
        <f t="shared" si="5"/>
        <v>1</v>
      </c>
      <c r="AM18" s="123">
        <f t="shared" si="6"/>
        <v>2.3264470500651406E-5</v>
      </c>
      <c r="AN18" s="123">
        <f t="shared" si="7"/>
        <v>0.99997673552949939</v>
      </c>
    </row>
    <row r="19" spans="1:40" ht="15.75">
      <c r="A19" s="13" t="s">
        <v>7</v>
      </c>
      <c r="B19" s="13" t="s">
        <v>8</v>
      </c>
      <c r="C19" s="13">
        <v>22</v>
      </c>
      <c r="D19" s="14">
        <v>4783.5591999999997</v>
      </c>
      <c r="E19" s="15">
        <v>41.6036</v>
      </c>
      <c r="F19" s="15">
        <v>43.4636</v>
      </c>
      <c r="G19" s="15">
        <v>45.258800000000001</v>
      </c>
      <c r="H19" s="15">
        <v>14596.78</v>
      </c>
      <c r="I19" s="15">
        <v>27.3</v>
      </c>
      <c r="J19" s="16">
        <f t="shared" si="0"/>
        <v>4.0546611111111117</v>
      </c>
      <c r="L19" s="14"/>
      <c r="M19" s="15"/>
      <c r="N19" s="15"/>
      <c r="O19" s="15"/>
      <c r="P19" s="15"/>
      <c r="Q19" s="15"/>
      <c r="R19" s="16">
        <f t="shared" si="1"/>
        <v>0</v>
      </c>
      <c r="S19" s="20"/>
      <c r="T19" s="21" t="e">
        <f ca="1">bdrate($D19:$D22,E19:E22,$L19:$L22,M19:M22)</f>
        <v>#NAME?</v>
      </c>
      <c r="U19" s="22" t="e">
        <f ca="1">bdrate($D19:$D22,F19:F22,$L19:$L22,N19:N22)</f>
        <v>#NAME?</v>
      </c>
      <c r="V19" s="22" t="e">
        <f ca="1">bdrate($D19:$D22,G19:G22,$L19:$L22,O19:O22)</f>
        <v>#NAME?</v>
      </c>
      <c r="W19" s="44" t="e">
        <f ca="1">bdrateOld($D19:$D22,E19:E22,$L19:$L22,M19:M22)</f>
        <v>#NAME?</v>
      </c>
      <c r="X19" s="45" t="e">
        <f ca="1">bdrateOld($D19:$D22,F19:F22,$L19:$L22,N19:N22)</f>
        <v>#NAME?</v>
      </c>
      <c r="Y19" s="46" t="e">
        <f ca="1">bdrateOld($D19:$D22,G19:G22,$L19:$L22,O19:O22)</f>
        <v>#NAME?</v>
      </c>
      <c r="Z19">
        <v>216340</v>
      </c>
      <c r="AA19">
        <v>1358</v>
      </c>
      <c r="AB19">
        <v>214982</v>
      </c>
      <c r="AC19">
        <v>154145</v>
      </c>
      <c r="AD19">
        <v>7</v>
      </c>
      <c r="AE19">
        <v>154138</v>
      </c>
      <c r="AF19">
        <v>154145</v>
      </c>
      <c r="AG19">
        <v>17</v>
      </c>
      <c r="AH19">
        <v>154128</v>
      </c>
      <c r="AI19" s="123">
        <f t="shared" si="2"/>
        <v>6.277156328002219E-3</v>
      </c>
      <c r="AJ19" s="123">
        <f t="shared" si="3"/>
        <v>0.99372284367199781</v>
      </c>
      <c r="AK19" s="123">
        <f t="shared" si="4"/>
        <v>4.5411787602581985E-5</v>
      </c>
      <c r="AL19" s="123">
        <f t="shared" si="5"/>
        <v>0.99995458821239747</v>
      </c>
      <c r="AM19" s="123">
        <f t="shared" si="6"/>
        <v>1.1028576989198482E-4</v>
      </c>
      <c r="AN19" s="123">
        <f t="shared" si="7"/>
        <v>0.99988971423010797</v>
      </c>
    </row>
    <row r="20" spans="1:40" ht="15.75">
      <c r="A20" s="24" t="s">
        <v>9</v>
      </c>
      <c r="B20" s="24"/>
      <c r="C20" s="24">
        <v>27</v>
      </c>
      <c r="D20" s="25">
        <v>2182.6759999999999</v>
      </c>
      <c r="E20" s="26">
        <v>39.744900000000001</v>
      </c>
      <c r="F20" s="26">
        <v>42.109099999999998</v>
      </c>
      <c r="G20" s="26">
        <v>43.4148</v>
      </c>
      <c r="H20" s="26">
        <v>12350.536</v>
      </c>
      <c r="I20" s="26">
        <v>23.337</v>
      </c>
      <c r="J20" s="27">
        <f t="shared" si="0"/>
        <v>3.4307044444444443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  <c r="Z20">
        <v>98144</v>
      </c>
      <c r="AA20">
        <v>222</v>
      </c>
      <c r="AB20">
        <v>97922</v>
      </c>
      <c r="AC20">
        <v>84073</v>
      </c>
      <c r="AD20">
        <v>0</v>
      </c>
      <c r="AE20">
        <v>84073</v>
      </c>
      <c r="AF20">
        <v>84073</v>
      </c>
      <c r="AG20">
        <v>5</v>
      </c>
      <c r="AH20">
        <v>84068</v>
      </c>
      <c r="AI20" s="123">
        <f t="shared" si="2"/>
        <v>2.2619823932181283E-3</v>
      </c>
      <c r="AJ20" s="123">
        <f t="shared" si="3"/>
        <v>0.99773801760678182</v>
      </c>
      <c r="AK20" s="123">
        <f t="shared" si="4"/>
        <v>0</v>
      </c>
      <c r="AL20" s="123">
        <f t="shared" si="5"/>
        <v>1</v>
      </c>
      <c r="AM20" s="123">
        <f t="shared" si="6"/>
        <v>5.9472125414818073E-5</v>
      </c>
      <c r="AN20" s="123">
        <f t="shared" si="7"/>
        <v>0.99994052787458521</v>
      </c>
    </row>
    <row r="21" spans="1:40" ht="15.75">
      <c r="A21" s="24"/>
      <c r="B21" s="24"/>
      <c r="C21" s="24">
        <v>32</v>
      </c>
      <c r="D21" s="25">
        <v>1067.3096</v>
      </c>
      <c r="E21" s="26">
        <v>37.4495</v>
      </c>
      <c r="F21" s="26">
        <v>40.901899999999998</v>
      </c>
      <c r="G21" s="26">
        <v>42.065899999999999</v>
      </c>
      <c r="H21" s="26">
        <v>10881.912</v>
      </c>
      <c r="I21" s="26">
        <v>21.06</v>
      </c>
      <c r="J21" s="27">
        <f t="shared" si="0"/>
        <v>3.0227533333333336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  <c r="Z21">
        <v>50716</v>
      </c>
      <c r="AA21">
        <v>79</v>
      </c>
      <c r="AB21">
        <v>50637</v>
      </c>
      <c r="AC21">
        <v>56426</v>
      </c>
      <c r="AD21">
        <v>0</v>
      </c>
      <c r="AE21">
        <v>56426</v>
      </c>
      <c r="AF21">
        <v>56426</v>
      </c>
      <c r="AG21">
        <v>0</v>
      </c>
      <c r="AH21">
        <v>56426</v>
      </c>
      <c r="AI21" s="123">
        <f t="shared" si="2"/>
        <v>1.5576938244341036E-3</v>
      </c>
      <c r="AJ21" s="123">
        <f t="shared" si="3"/>
        <v>0.99844230617556584</v>
      </c>
      <c r="AK21" s="123">
        <f t="shared" si="4"/>
        <v>0</v>
      </c>
      <c r="AL21" s="123">
        <f t="shared" si="5"/>
        <v>1</v>
      </c>
      <c r="AM21" s="123">
        <f t="shared" si="6"/>
        <v>0</v>
      </c>
      <c r="AN21" s="123">
        <f t="shared" si="7"/>
        <v>1</v>
      </c>
    </row>
    <row r="22" spans="1:40" ht="16.5" thickBot="1">
      <c r="A22" s="24"/>
      <c r="B22" s="34"/>
      <c r="C22" s="34">
        <v>37</v>
      </c>
      <c r="D22" s="35">
        <v>541.76400000000001</v>
      </c>
      <c r="E22" s="36">
        <v>35.0657</v>
      </c>
      <c r="F22" s="36">
        <v>40.0687</v>
      </c>
      <c r="G22" s="36">
        <v>41.244500000000002</v>
      </c>
      <c r="H22" s="36">
        <v>9920.5550000000003</v>
      </c>
      <c r="I22" s="36">
        <v>19.437000000000001</v>
      </c>
      <c r="J22" s="37">
        <f t="shared" si="0"/>
        <v>2.7557097222222224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  <c r="Z22">
        <v>23384</v>
      </c>
      <c r="AA22">
        <v>24</v>
      </c>
      <c r="AB22">
        <v>23360</v>
      </c>
      <c r="AC22">
        <v>36026</v>
      </c>
      <c r="AD22">
        <v>0</v>
      </c>
      <c r="AE22">
        <v>36026</v>
      </c>
      <c r="AF22">
        <v>36026</v>
      </c>
      <c r="AG22">
        <v>0</v>
      </c>
      <c r="AH22">
        <v>36026</v>
      </c>
      <c r="AI22" s="123">
        <f t="shared" si="2"/>
        <v>1.0263427984946972E-3</v>
      </c>
      <c r="AJ22" s="123">
        <f t="shared" si="3"/>
        <v>0.99897365720150533</v>
      </c>
      <c r="AK22" s="123">
        <f t="shared" si="4"/>
        <v>0</v>
      </c>
      <c r="AL22" s="123">
        <f t="shared" si="5"/>
        <v>1</v>
      </c>
      <c r="AM22" s="123">
        <f t="shared" si="6"/>
        <v>0</v>
      </c>
      <c r="AN22" s="123">
        <f t="shared" si="7"/>
        <v>1</v>
      </c>
    </row>
    <row r="23" spans="1:40" ht="15.75">
      <c r="A23" s="24"/>
      <c r="B23" s="13" t="s">
        <v>10</v>
      </c>
      <c r="C23" s="13">
        <v>22</v>
      </c>
      <c r="D23" s="14">
        <v>7655.1912000000002</v>
      </c>
      <c r="E23" s="15">
        <v>40.063800000000001</v>
      </c>
      <c r="F23" s="15">
        <v>42.378300000000003</v>
      </c>
      <c r="G23" s="15">
        <v>43.782800000000002</v>
      </c>
      <c r="H23" s="15">
        <v>13408.779</v>
      </c>
      <c r="I23" s="15">
        <v>28.158000000000001</v>
      </c>
      <c r="J23" s="16">
        <f t="shared" si="0"/>
        <v>3.7246608333333335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 ca="1">bdrate($D23:$D26,E23:E26,$L23:$L26,M23:M26)</f>
        <v>#NAME?</v>
      </c>
      <c r="U23" s="22" t="e">
        <f ca="1">bdrate($D23:$D26,F23:F26,$L23:$L26,N23:N26)</f>
        <v>#NAME?</v>
      </c>
      <c r="V23" s="22" t="e">
        <f ca="1">bdrate($D23:$D26,G23:G26,$L23:$L26,O23:O26)</f>
        <v>#NAME?</v>
      </c>
      <c r="W23" s="44" t="e">
        <f ca="1">bdrateOld($D23:$D26,E23:E26,$L23:$L26,M23:M26)</f>
        <v>#NAME?</v>
      </c>
      <c r="X23" s="45" t="e">
        <f ca="1">bdrateOld($D23:$D26,F23:F26,$L23:$L26,N23:N26)</f>
        <v>#NAME?</v>
      </c>
      <c r="Y23" s="46" t="e">
        <f ca="1">bdrateOld($D23:$D26,G23:G26,$L23:$L26,O23:O26)</f>
        <v>#NAME?</v>
      </c>
      <c r="Z23">
        <v>690268</v>
      </c>
      <c r="AA23">
        <v>8362</v>
      </c>
      <c r="AB23">
        <v>681906</v>
      </c>
      <c r="AC23">
        <v>328165</v>
      </c>
      <c r="AD23">
        <v>123</v>
      </c>
      <c r="AE23">
        <v>328042</v>
      </c>
      <c r="AF23">
        <v>328165</v>
      </c>
      <c r="AG23">
        <v>293</v>
      </c>
      <c r="AH23">
        <v>327872</v>
      </c>
      <c r="AI23" s="123">
        <f t="shared" si="2"/>
        <v>1.2114135379301953E-2</v>
      </c>
      <c r="AJ23" s="123">
        <f t="shared" si="3"/>
        <v>0.98788586462069805</v>
      </c>
      <c r="AK23" s="123">
        <f t="shared" si="4"/>
        <v>3.7481145155638171E-4</v>
      </c>
      <c r="AL23" s="123">
        <f t="shared" si="5"/>
        <v>0.99962518854844362</v>
      </c>
      <c r="AM23" s="123">
        <f t="shared" si="6"/>
        <v>8.9284353907333202E-4</v>
      </c>
      <c r="AN23" s="123">
        <f t="shared" si="7"/>
        <v>0.99910715646092663</v>
      </c>
    </row>
    <row r="24" spans="1:40" ht="15.75">
      <c r="A24" s="24"/>
      <c r="B24" s="24"/>
      <c r="C24" s="24">
        <v>27</v>
      </c>
      <c r="D24" s="25">
        <v>3329.0520000000001</v>
      </c>
      <c r="E24" s="26">
        <v>37.546599999999998</v>
      </c>
      <c r="F24" s="26">
        <v>40.503599999999999</v>
      </c>
      <c r="G24" s="26">
        <v>41.544899999999998</v>
      </c>
      <c r="H24" s="26">
        <v>11070.049000000001</v>
      </c>
      <c r="I24" s="26">
        <v>23.29</v>
      </c>
      <c r="J24" s="27">
        <f t="shared" si="0"/>
        <v>3.0750136111111113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  <c r="Z24">
        <v>477004</v>
      </c>
      <c r="AA24">
        <v>4568</v>
      </c>
      <c r="AB24">
        <v>472436</v>
      </c>
      <c r="AC24">
        <v>244810</v>
      </c>
      <c r="AD24">
        <v>50</v>
      </c>
      <c r="AE24">
        <v>244760</v>
      </c>
      <c r="AF24">
        <v>244810</v>
      </c>
      <c r="AG24">
        <v>120</v>
      </c>
      <c r="AH24">
        <v>244690</v>
      </c>
      <c r="AI24" s="123">
        <f t="shared" si="2"/>
        <v>9.5764396105693025E-3</v>
      </c>
      <c r="AJ24" s="123">
        <f t="shared" si="3"/>
        <v>0.99042356038943069</v>
      </c>
      <c r="AK24" s="123">
        <f t="shared" si="4"/>
        <v>2.0424002287488255E-4</v>
      </c>
      <c r="AL24" s="123">
        <f t="shared" si="5"/>
        <v>0.99979575997712511</v>
      </c>
      <c r="AM24" s="123">
        <f t="shared" si="6"/>
        <v>4.9017605489971817E-4</v>
      </c>
      <c r="AN24" s="123">
        <f t="shared" si="7"/>
        <v>0.99950982394510024</v>
      </c>
    </row>
    <row r="25" spans="1:40" ht="15.75">
      <c r="A25" s="24"/>
      <c r="B25" s="24"/>
      <c r="C25" s="24">
        <v>32</v>
      </c>
      <c r="D25" s="25">
        <v>1535.2392</v>
      </c>
      <c r="E25" s="26">
        <v>34.947899999999997</v>
      </c>
      <c r="F25" s="26">
        <v>38.893500000000003</v>
      </c>
      <c r="G25" s="26">
        <v>39.991799999999998</v>
      </c>
      <c r="H25" s="26">
        <v>9834.4110000000001</v>
      </c>
      <c r="I25" s="26">
        <v>20.655000000000001</v>
      </c>
      <c r="J25" s="27">
        <f t="shared" si="0"/>
        <v>2.7317808333333335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  <c r="Z25">
        <v>304944</v>
      </c>
      <c r="AA25">
        <v>2296</v>
      </c>
      <c r="AB25">
        <v>302648</v>
      </c>
      <c r="AC25">
        <v>185913</v>
      </c>
      <c r="AD25">
        <v>17</v>
      </c>
      <c r="AE25">
        <v>185896</v>
      </c>
      <c r="AF25">
        <v>185913</v>
      </c>
      <c r="AG25">
        <v>49</v>
      </c>
      <c r="AH25">
        <v>185864</v>
      </c>
      <c r="AI25" s="123">
        <f t="shared" si="2"/>
        <v>7.5292512723647616E-3</v>
      </c>
      <c r="AJ25" s="123">
        <f t="shared" si="3"/>
        <v>0.99247074872763519</v>
      </c>
      <c r="AK25" s="123">
        <f t="shared" si="4"/>
        <v>9.1440620074981303E-5</v>
      </c>
      <c r="AL25" s="123">
        <f t="shared" si="5"/>
        <v>0.99990855937992507</v>
      </c>
      <c r="AM25" s="123">
        <f t="shared" si="6"/>
        <v>2.6356414021612261E-4</v>
      </c>
      <c r="AN25" s="123">
        <f t="shared" si="7"/>
        <v>0.99973643585978389</v>
      </c>
    </row>
    <row r="26" spans="1:40" ht="16.5" thickBot="1">
      <c r="A26" s="24"/>
      <c r="B26" s="34"/>
      <c r="C26" s="34">
        <v>37</v>
      </c>
      <c r="D26" s="35">
        <v>715.88160000000005</v>
      </c>
      <c r="E26" s="36">
        <v>32.439900000000002</v>
      </c>
      <c r="F26" s="36">
        <v>37.7074</v>
      </c>
      <c r="G26" s="36">
        <v>39.0837</v>
      </c>
      <c r="H26" s="36">
        <v>9085.42</v>
      </c>
      <c r="I26" s="36">
        <v>18.86</v>
      </c>
      <c r="J26" s="37">
        <f t="shared" si="0"/>
        <v>2.5237277777777778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  <c r="Z26">
        <v>156912</v>
      </c>
      <c r="AA26">
        <v>765</v>
      </c>
      <c r="AB26">
        <v>156147</v>
      </c>
      <c r="AC26">
        <v>126408</v>
      </c>
      <c r="AD26">
        <v>2</v>
      </c>
      <c r="AE26">
        <v>126406</v>
      </c>
      <c r="AF26">
        <v>126408</v>
      </c>
      <c r="AG26">
        <v>9</v>
      </c>
      <c r="AH26">
        <v>126399</v>
      </c>
      <c r="AI26" s="123">
        <f t="shared" si="2"/>
        <v>4.8753441419394309E-3</v>
      </c>
      <c r="AJ26" s="123">
        <f t="shared" si="3"/>
        <v>0.99512465585806054</v>
      </c>
      <c r="AK26" s="123">
        <f t="shared" si="4"/>
        <v>1.582178343142839E-5</v>
      </c>
      <c r="AL26" s="123">
        <f t="shared" si="5"/>
        <v>0.9999841782165686</v>
      </c>
      <c r="AM26" s="123">
        <f t="shared" si="6"/>
        <v>7.1198025441427751E-5</v>
      </c>
      <c r="AN26" s="123">
        <f t="shared" si="7"/>
        <v>0.99992880197455858</v>
      </c>
    </row>
    <row r="27" spans="1:40" ht="15.75">
      <c r="A27" s="24"/>
      <c r="B27" s="13" t="s">
        <v>11</v>
      </c>
      <c r="C27" s="13">
        <v>22</v>
      </c>
      <c r="D27" s="14">
        <v>18270.862400000002</v>
      </c>
      <c r="E27" s="15">
        <v>38.473199999999999</v>
      </c>
      <c r="F27" s="15">
        <v>40.033000000000001</v>
      </c>
      <c r="G27" s="15">
        <v>43.591900000000003</v>
      </c>
      <c r="H27" s="15">
        <v>31894.696</v>
      </c>
      <c r="I27" s="15">
        <v>56.222000000000001</v>
      </c>
      <c r="J27" s="16">
        <f t="shared" si="0"/>
        <v>8.8596377777777775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 ca="1">bdrate($D27:$D30,E27:E30,$L27:$L30,M27:M30)</f>
        <v>#NAME?</v>
      </c>
      <c r="U27" s="22" t="e">
        <f ca="1">bdrate($D27:$D30,F27:F30,$L27:$L30,N27:N30)</f>
        <v>#NAME?</v>
      </c>
      <c r="V27" s="22" t="e">
        <f ca="1">bdrate($D27:$D30,G27:G30,$L27:$L30,O27:O30)</f>
        <v>#NAME?</v>
      </c>
      <c r="W27" s="44" t="e">
        <f ca="1">bdrateOld($D27:$D30,E27:E30,$L27:$L30,M27:M30)</f>
        <v>#NAME?</v>
      </c>
      <c r="X27" s="45" t="e">
        <f ca="1">bdrateOld($D27:$D30,F27:F30,$L27:$L30,N27:N30)</f>
        <v>#NAME?</v>
      </c>
      <c r="Y27" s="46" t="e">
        <f ca="1">bdrateOld($D27:$D30,G27:G30,$L27:$L30,O27:O30)</f>
        <v>#NAME?</v>
      </c>
      <c r="Z27">
        <v>1600720</v>
      </c>
      <c r="AA27">
        <v>68479</v>
      </c>
      <c r="AB27">
        <v>1532241</v>
      </c>
      <c r="AC27">
        <v>791090</v>
      </c>
      <c r="AD27">
        <v>1657</v>
      </c>
      <c r="AE27">
        <v>789433</v>
      </c>
      <c r="AF27">
        <v>791090</v>
      </c>
      <c r="AG27">
        <v>694</v>
      </c>
      <c r="AH27">
        <v>790396</v>
      </c>
      <c r="AI27" s="123">
        <f t="shared" si="2"/>
        <v>4.2780123944225097E-2</v>
      </c>
      <c r="AJ27" s="123">
        <f t="shared" si="3"/>
        <v>0.95721987605577485</v>
      </c>
      <c r="AK27" s="123">
        <f t="shared" si="4"/>
        <v>2.0945783665575345E-3</v>
      </c>
      <c r="AL27" s="123">
        <f t="shared" si="5"/>
        <v>0.99790542163344242</v>
      </c>
      <c r="AM27" s="123">
        <f t="shared" si="6"/>
        <v>8.7727060132222626E-4</v>
      </c>
      <c r="AN27" s="123">
        <f t="shared" si="7"/>
        <v>0.99912272939867774</v>
      </c>
    </row>
    <row r="28" spans="1:40" ht="15.75">
      <c r="A28" s="24"/>
      <c r="B28" s="24"/>
      <c r="C28" s="24">
        <v>27</v>
      </c>
      <c r="D28" s="25">
        <v>5722.32</v>
      </c>
      <c r="E28" s="26">
        <v>36.852800000000002</v>
      </c>
      <c r="F28" s="26">
        <v>39.075800000000001</v>
      </c>
      <c r="G28" s="26">
        <v>41.888800000000003</v>
      </c>
      <c r="H28" s="26">
        <v>24698.868999999999</v>
      </c>
      <c r="I28" s="26">
        <v>41.262</v>
      </c>
      <c r="J28" s="27">
        <f t="shared" si="0"/>
        <v>6.8607969444444441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  <c r="Z28">
        <v>691684</v>
      </c>
      <c r="AA28">
        <v>6699</v>
      </c>
      <c r="AB28">
        <v>684985</v>
      </c>
      <c r="AC28">
        <v>407671</v>
      </c>
      <c r="AD28">
        <v>91</v>
      </c>
      <c r="AE28">
        <v>407580</v>
      </c>
      <c r="AF28">
        <v>407671</v>
      </c>
      <c r="AG28">
        <v>150</v>
      </c>
      <c r="AH28">
        <v>407521</v>
      </c>
      <c r="AI28" s="123">
        <f t="shared" si="2"/>
        <v>9.6850584949196451E-3</v>
      </c>
      <c r="AJ28" s="123">
        <f t="shared" si="3"/>
        <v>0.99031494150508037</v>
      </c>
      <c r="AK28" s="123">
        <f t="shared" si="4"/>
        <v>2.2321921353248085E-4</v>
      </c>
      <c r="AL28" s="123">
        <f t="shared" si="5"/>
        <v>0.99977678078646748</v>
      </c>
      <c r="AM28" s="123">
        <f t="shared" si="6"/>
        <v>3.6794375857002339E-4</v>
      </c>
      <c r="AN28" s="123">
        <f t="shared" si="7"/>
        <v>0.99963205624142992</v>
      </c>
    </row>
    <row r="29" spans="1:40" ht="15.75">
      <c r="A29" s="24"/>
      <c r="B29" s="24"/>
      <c r="C29" s="24">
        <v>32</v>
      </c>
      <c r="D29" s="25">
        <v>2669.8240000000001</v>
      </c>
      <c r="E29" s="26">
        <v>34.948700000000002</v>
      </c>
      <c r="F29" s="26">
        <v>38.239899999999999</v>
      </c>
      <c r="G29" s="26">
        <v>40.336300000000001</v>
      </c>
      <c r="H29" s="26">
        <v>21685.445</v>
      </c>
      <c r="I29" s="26">
        <v>36.738</v>
      </c>
      <c r="J29" s="27">
        <f t="shared" si="0"/>
        <v>6.0237347222222217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  <c r="Z29">
        <v>381076</v>
      </c>
      <c r="AA29">
        <v>1980</v>
      </c>
      <c r="AB29">
        <v>379096</v>
      </c>
      <c r="AC29">
        <v>273705</v>
      </c>
      <c r="AD29">
        <v>14</v>
      </c>
      <c r="AE29">
        <v>273691</v>
      </c>
      <c r="AF29">
        <v>273705</v>
      </c>
      <c r="AG29">
        <v>22</v>
      </c>
      <c r="AH29">
        <v>273683</v>
      </c>
      <c r="AI29" s="123">
        <f t="shared" si="2"/>
        <v>5.1958139583705085E-3</v>
      </c>
      <c r="AJ29" s="123">
        <f t="shared" si="3"/>
        <v>0.99480418604162946</v>
      </c>
      <c r="AK29" s="123">
        <f t="shared" si="4"/>
        <v>5.1149960724137303E-5</v>
      </c>
      <c r="AL29" s="123">
        <f t="shared" si="5"/>
        <v>0.99994885003927592</v>
      </c>
      <c r="AM29" s="123">
        <f t="shared" si="6"/>
        <v>8.0378509709358619E-5</v>
      </c>
      <c r="AN29" s="123">
        <f t="shared" si="7"/>
        <v>0.99991962149029068</v>
      </c>
    </row>
    <row r="30" spans="1:40" ht="16.5" thickBot="1">
      <c r="A30" s="24"/>
      <c r="B30" s="34"/>
      <c r="C30" s="34">
        <v>37</v>
      </c>
      <c r="D30" s="35">
        <v>1369.1952000000001</v>
      </c>
      <c r="E30" s="36">
        <v>32.770400000000002</v>
      </c>
      <c r="F30" s="36">
        <v>37.542299999999997</v>
      </c>
      <c r="G30" s="36">
        <v>39.158099999999997</v>
      </c>
      <c r="H30" s="36">
        <v>19999.634999999998</v>
      </c>
      <c r="I30" s="36">
        <v>34.179000000000002</v>
      </c>
      <c r="J30" s="37">
        <f t="shared" si="0"/>
        <v>5.5554541666666664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  <c r="Z30">
        <v>190488</v>
      </c>
      <c r="AA30">
        <v>457</v>
      </c>
      <c r="AB30">
        <v>190031</v>
      </c>
      <c r="AC30">
        <v>177819</v>
      </c>
      <c r="AD30">
        <v>1</v>
      </c>
      <c r="AE30">
        <v>177818</v>
      </c>
      <c r="AF30">
        <v>177819</v>
      </c>
      <c r="AG30">
        <v>0</v>
      </c>
      <c r="AH30">
        <v>177819</v>
      </c>
      <c r="AI30" s="123">
        <f t="shared" si="2"/>
        <v>2.3991012557221451E-3</v>
      </c>
      <c r="AJ30" s="123">
        <f t="shared" si="3"/>
        <v>0.99760089874427782</v>
      </c>
      <c r="AK30" s="123">
        <f t="shared" si="4"/>
        <v>5.6236960054887277E-6</v>
      </c>
      <c r="AL30" s="123">
        <f t="shared" si="5"/>
        <v>0.99999437630399446</v>
      </c>
      <c r="AM30" s="123">
        <f t="shared" si="6"/>
        <v>0</v>
      </c>
      <c r="AN30" s="123">
        <f t="shared" si="7"/>
        <v>1</v>
      </c>
    </row>
    <row r="31" spans="1:40" ht="15.75">
      <c r="A31" s="24"/>
      <c r="B31" s="13" t="s">
        <v>12</v>
      </c>
      <c r="C31" s="13">
        <v>22</v>
      </c>
      <c r="D31" s="14">
        <v>17326.793600000001</v>
      </c>
      <c r="E31" s="15">
        <v>39.156999999999996</v>
      </c>
      <c r="F31" s="15">
        <v>43.767200000000003</v>
      </c>
      <c r="G31" s="15">
        <v>44.9756</v>
      </c>
      <c r="H31" s="15">
        <v>36945.822</v>
      </c>
      <c r="I31" s="15">
        <v>63.274000000000001</v>
      </c>
      <c r="J31" s="16">
        <f t="shared" si="0"/>
        <v>10.262728333333333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 ca="1">bdrate($D31:$D34,E31:E34,$L31:$L34,M31:M34)</f>
        <v>#NAME?</v>
      </c>
      <c r="U31" s="22" t="e">
        <f ca="1">bdrate($D31:$D34,F31:F34,$L31:$L34,N31:N34)</f>
        <v>#NAME?</v>
      </c>
      <c r="V31" s="22" t="e">
        <f ca="1">bdrate($D31:$D34,G31:G34,$L31:$L34,O31:O34)</f>
        <v>#NAME?</v>
      </c>
      <c r="W31" s="44" t="e">
        <f ca="1">bdrateOld($D31:$D34,E31:E34,$L31:$L34,M31:M34)</f>
        <v>#NAME?</v>
      </c>
      <c r="X31" s="45" t="e">
        <f ca="1">bdrateOld($D31:$D34,F31:F34,$L31:$L34,N31:N34)</f>
        <v>#NAME?</v>
      </c>
      <c r="Y31" s="46" t="e">
        <f ca="1">bdrateOld($D31:$D34,G31:G34,$L31:$L34,O31:O34)</f>
        <v>#NAME?</v>
      </c>
      <c r="Z31">
        <v>1725792</v>
      </c>
      <c r="AA31">
        <v>49161</v>
      </c>
      <c r="AB31">
        <v>1676631</v>
      </c>
      <c r="AC31">
        <v>1232299</v>
      </c>
      <c r="AD31">
        <v>275</v>
      </c>
      <c r="AE31">
        <v>1232024</v>
      </c>
      <c r="AF31">
        <v>1232299</v>
      </c>
      <c r="AG31">
        <v>356</v>
      </c>
      <c r="AH31">
        <v>1231943</v>
      </c>
      <c r="AI31" s="123">
        <f t="shared" si="2"/>
        <v>2.8486051621516382E-2</v>
      </c>
      <c r="AJ31" s="123">
        <f t="shared" si="3"/>
        <v>0.97151394837848359</v>
      </c>
      <c r="AK31" s="123">
        <f t="shared" si="4"/>
        <v>2.2316012591100048E-4</v>
      </c>
      <c r="AL31" s="123">
        <f t="shared" si="5"/>
        <v>0.99977683987408905</v>
      </c>
      <c r="AM31" s="123">
        <f t="shared" si="6"/>
        <v>2.8889092663387703E-4</v>
      </c>
      <c r="AN31" s="123">
        <f t="shared" si="7"/>
        <v>0.99971110907336613</v>
      </c>
    </row>
    <row r="32" spans="1:40" ht="15.75">
      <c r="A32" s="24"/>
      <c r="B32" s="24"/>
      <c r="C32" s="24">
        <v>27</v>
      </c>
      <c r="D32" s="25">
        <v>6007.4871999999996</v>
      </c>
      <c r="E32" s="26">
        <v>37.478900000000003</v>
      </c>
      <c r="F32" s="26">
        <v>42.518300000000004</v>
      </c>
      <c r="G32" s="26">
        <v>43.020800000000001</v>
      </c>
      <c r="H32" s="26">
        <v>29880.552</v>
      </c>
      <c r="I32" s="26">
        <v>50.575000000000003</v>
      </c>
      <c r="J32" s="27">
        <f t="shared" si="0"/>
        <v>8.3001533333333324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  <c r="Z32">
        <v>908716</v>
      </c>
      <c r="AA32">
        <v>9146</v>
      </c>
      <c r="AB32">
        <v>899570</v>
      </c>
      <c r="AC32">
        <v>597753</v>
      </c>
      <c r="AD32">
        <v>52</v>
      </c>
      <c r="AE32">
        <v>597701</v>
      </c>
      <c r="AF32">
        <v>597753</v>
      </c>
      <c r="AG32">
        <v>86</v>
      </c>
      <c r="AH32">
        <v>597667</v>
      </c>
      <c r="AI32" s="123">
        <f t="shared" si="2"/>
        <v>1.0064750703189995E-2</v>
      </c>
      <c r="AJ32" s="123">
        <f t="shared" si="3"/>
        <v>0.98993524929680998</v>
      </c>
      <c r="AK32" s="123">
        <f t="shared" si="4"/>
        <v>8.6992453404667147E-5</v>
      </c>
      <c r="AL32" s="123">
        <f t="shared" si="5"/>
        <v>0.99991300754659529</v>
      </c>
      <c r="AM32" s="123">
        <f t="shared" si="6"/>
        <v>1.4387213447694951E-4</v>
      </c>
      <c r="AN32" s="123">
        <f t="shared" si="7"/>
        <v>0.99985612786552303</v>
      </c>
    </row>
    <row r="33" spans="1:40" ht="15.75">
      <c r="A33" s="24"/>
      <c r="B33" s="24"/>
      <c r="C33" s="24">
        <v>32</v>
      </c>
      <c r="D33" s="25">
        <v>2803.9223999999999</v>
      </c>
      <c r="E33" s="26">
        <v>35.630699999999997</v>
      </c>
      <c r="F33" s="26">
        <v>41.278100000000002</v>
      </c>
      <c r="G33" s="26">
        <v>41.183999999999997</v>
      </c>
      <c r="H33" s="26">
        <v>26079.181</v>
      </c>
      <c r="I33" s="26">
        <v>44.942999999999998</v>
      </c>
      <c r="J33" s="27">
        <f t="shared" si="0"/>
        <v>7.2442169444444442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  <c r="Z33">
        <v>420504</v>
      </c>
      <c r="AA33">
        <v>1188</v>
      </c>
      <c r="AB33">
        <v>419316</v>
      </c>
      <c r="AC33">
        <v>354579</v>
      </c>
      <c r="AD33">
        <v>8</v>
      </c>
      <c r="AE33">
        <v>354571</v>
      </c>
      <c r="AF33">
        <v>354579</v>
      </c>
      <c r="AG33">
        <v>10</v>
      </c>
      <c r="AH33">
        <v>354569</v>
      </c>
      <c r="AI33" s="123">
        <f t="shared" si="2"/>
        <v>2.8251812111180869E-3</v>
      </c>
      <c r="AJ33" s="123">
        <f t="shared" si="3"/>
        <v>0.99717481878888192</v>
      </c>
      <c r="AK33" s="123">
        <f t="shared" si="4"/>
        <v>2.2561967854836297E-5</v>
      </c>
      <c r="AL33" s="123">
        <f t="shared" si="5"/>
        <v>0.99997743803214512</v>
      </c>
      <c r="AM33" s="123">
        <f t="shared" si="6"/>
        <v>2.8202459818545373E-5</v>
      </c>
      <c r="AN33" s="123">
        <f t="shared" si="7"/>
        <v>0.99997179754018151</v>
      </c>
    </row>
    <row r="34" spans="1:40" ht="16.5" thickBot="1">
      <c r="A34" s="24"/>
      <c r="B34" s="34"/>
      <c r="C34" s="34">
        <v>37</v>
      </c>
      <c r="D34" s="35">
        <v>1473.528</v>
      </c>
      <c r="E34" s="36">
        <v>33.645800000000001</v>
      </c>
      <c r="F34" s="36">
        <v>40.332099999999997</v>
      </c>
      <c r="G34" s="36">
        <v>39.917200000000001</v>
      </c>
      <c r="H34" s="36">
        <v>23607.313999999998</v>
      </c>
      <c r="I34" s="36">
        <v>41.698999999999998</v>
      </c>
      <c r="J34" s="37">
        <f t="shared" si="0"/>
        <v>6.5575872222222218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  <c r="Z34">
        <v>178404</v>
      </c>
      <c r="AA34">
        <v>331</v>
      </c>
      <c r="AB34">
        <v>178073</v>
      </c>
      <c r="AC34">
        <v>206091</v>
      </c>
      <c r="AD34">
        <v>1</v>
      </c>
      <c r="AE34">
        <v>206090</v>
      </c>
      <c r="AF34">
        <v>206091</v>
      </c>
      <c r="AG34">
        <v>2</v>
      </c>
      <c r="AH34">
        <v>206089</v>
      </c>
      <c r="AI34" s="123">
        <f t="shared" si="2"/>
        <v>1.8553395663774355E-3</v>
      </c>
      <c r="AJ34" s="123">
        <f t="shared" si="3"/>
        <v>0.9981446604336226</v>
      </c>
      <c r="AK34" s="123">
        <f t="shared" si="4"/>
        <v>4.8522254732132891E-6</v>
      </c>
      <c r="AL34" s="123">
        <f t="shared" si="5"/>
        <v>0.9999951477745268</v>
      </c>
      <c r="AM34" s="123">
        <f t="shared" si="6"/>
        <v>9.7044509464265782E-6</v>
      </c>
      <c r="AN34" s="123">
        <f t="shared" si="7"/>
        <v>0.99999029554905361</v>
      </c>
    </row>
    <row r="35" spans="1:40" ht="15.75">
      <c r="A35" s="24"/>
      <c r="B35" s="13" t="s">
        <v>13</v>
      </c>
      <c r="C35" s="13">
        <v>22</v>
      </c>
      <c r="D35" s="14">
        <v>39633.58</v>
      </c>
      <c r="E35" s="15">
        <v>37.421100000000003</v>
      </c>
      <c r="F35" s="15">
        <v>42.105600000000003</v>
      </c>
      <c r="G35" s="15">
        <v>44.283799999999999</v>
      </c>
      <c r="H35" s="15">
        <v>43605.925000000003</v>
      </c>
      <c r="I35" s="15">
        <v>89.95</v>
      </c>
      <c r="J35" s="16">
        <f t="shared" si="0"/>
        <v>12.112756944444445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 ca="1">bdrate($D35:$D38,E35:E38,$L35:$L38,M35:M38)</f>
        <v>#NAME?</v>
      </c>
      <c r="U35" s="22" t="e">
        <f ca="1">bdrate($D35:$D38,F35:F38,$L35:$L38,N35:N38)</f>
        <v>#NAME?</v>
      </c>
      <c r="V35" s="22" t="e">
        <f ca="1">bdrate($D35:$D38,G35:G38,$L35:$L38,O35:O38)</f>
        <v>#NAME?</v>
      </c>
      <c r="W35" s="44" t="e">
        <f ca="1">bdrateOld($D35:$D38,E35:E38,$L35:$L38,M35:M38)</f>
        <v>#NAME?</v>
      </c>
      <c r="X35" s="45" t="e">
        <f ca="1">bdrateOld($D35:$D38,F35:F38,$L35:$L38,N35:N38)</f>
        <v>#NAME?</v>
      </c>
      <c r="Y35" s="46" t="e">
        <f ca="1">bdrateOld($D35:$D38,G35:G38,$L35:$L38,O35:O38)</f>
        <v>#NAME?</v>
      </c>
      <c r="Z35">
        <v>451912</v>
      </c>
      <c r="AA35">
        <v>24963</v>
      </c>
      <c r="AB35">
        <v>426949</v>
      </c>
      <c r="AC35">
        <v>956793</v>
      </c>
      <c r="AD35">
        <v>412</v>
      </c>
      <c r="AE35">
        <v>956381</v>
      </c>
      <c r="AF35">
        <v>956793</v>
      </c>
      <c r="AG35">
        <v>221</v>
      </c>
      <c r="AH35">
        <v>956572</v>
      </c>
      <c r="AI35" s="123">
        <f t="shared" si="2"/>
        <v>5.5238630529837671E-2</v>
      </c>
      <c r="AJ35" s="123">
        <f t="shared" si="3"/>
        <v>0.94476136947016232</v>
      </c>
      <c r="AK35" s="123">
        <f t="shared" si="4"/>
        <v>4.3060515701933436E-4</v>
      </c>
      <c r="AL35" s="123">
        <f t="shared" si="5"/>
        <v>0.99956939484298069</v>
      </c>
      <c r="AM35" s="123">
        <f t="shared" si="6"/>
        <v>2.309799507312449E-4</v>
      </c>
      <c r="AN35" s="123">
        <f t="shared" si="7"/>
        <v>0.99976902004926871</v>
      </c>
    </row>
    <row r="36" spans="1:40" ht="15.75">
      <c r="A36" s="24"/>
      <c r="B36" s="24"/>
      <c r="C36" s="24">
        <v>27</v>
      </c>
      <c r="D36" s="25">
        <v>7307.9071999999996</v>
      </c>
      <c r="E36" s="26">
        <v>35.293399999999998</v>
      </c>
      <c r="F36" s="26">
        <v>40.814399999999999</v>
      </c>
      <c r="G36" s="26">
        <v>43.146099999999997</v>
      </c>
      <c r="H36" s="26">
        <v>28806.031999999999</v>
      </c>
      <c r="I36" s="26">
        <v>54.786999999999999</v>
      </c>
      <c r="J36" s="27">
        <f t="shared" si="0"/>
        <v>8.0016755555555559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  <c r="Z36">
        <v>438420</v>
      </c>
      <c r="AA36">
        <v>14776</v>
      </c>
      <c r="AB36">
        <v>423644</v>
      </c>
      <c r="AC36">
        <v>280653</v>
      </c>
      <c r="AD36">
        <v>130</v>
      </c>
      <c r="AE36">
        <v>280523</v>
      </c>
      <c r="AF36">
        <v>280653</v>
      </c>
      <c r="AG36">
        <v>60</v>
      </c>
      <c r="AH36">
        <v>280593</v>
      </c>
      <c r="AI36" s="123">
        <f t="shared" si="2"/>
        <v>3.370284202363031E-2</v>
      </c>
      <c r="AJ36" s="123">
        <f t="shared" si="3"/>
        <v>0.96629715797636972</v>
      </c>
      <c r="AK36" s="123">
        <f t="shared" si="4"/>
        <v>4.6320545299711742E-4</v>
      </c>
      <c r="AL36" s="123">
        <f t="shared" si="5"/>
        <v>0.99953679454700284</v>
      </c>
      <c r="AM36" s="123">
        <f t="shared" si="6"/>
        <v>2.1378713215251574E-4</v>
      </c>
      <c r="AN36" s="123">
        <f t="shared" si="7"/>
        <v>0.99978621286784752</v>
      </c>
    </row>
    <row r="37" spans="1:40" ht="15.75">
      <c r="A37" s="24"/>
      <c r="B37" s="24"/>
      <c r="C37" s="24">
        <v>32</v>
      </c>
      <c r="D37" s="25">
        <v>2258.9384</v>
      </c>
      <c r="E37" s="26">
        <v>33.8523</v>
      </c>
      <c r="F37" s="26">
        <v>39.612499999999997</v>
      </c>
      <c r="G37" s="26">
        <v>42.1218</v>
      </c>
      <c r="H37" s="26">
        <v>24456.662</v>
      </c>
      <c r="I37" s="26">
        <v>46.847000000000001</v>
      </c>
      <c r="J37" s="27">
        <f t="shared" si="0"/>
        <v>6.7935172222222224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  <c r="Z37">
        <v>325424</v>
      </c>
      <c r="AA37">
        <v>4307</v>
      </c>
      <c r="AB37">
        <v>321117</v>
      </c>
      <c r="AC37">
        <v>192582</v>
      </c>
      <c r="AD37">
        <v>26</v>
      </c>
      <c r="AE37">
        <v>192556</v>
      </c>
      <c r="AF37">
        <v>192582</v>
      </c>
      <c r="AG37">
        <v>7</v>
      </c>
      <c r="AH37">
        <v>192575</v>
      </c>
      <c r="AI37" s="123">
        <f t="shared" si="2"/>
        <v>1.3235041054132455E-2</v>
      </c>
      <c r="AJ37" s="123">
        <f t="shared" si="3"/>
        <v>0.98676495894586758</v>
      </c>
      <c r="AK37" s="123">
        <f t="shared" si="4"/>
        <v>1.3500742540839745E-4</v>
      </c>
      <c r="AL37" s="123">
        <f t="shared" si="5"/>
        <v>0.9998649925745916</v>
      </c>
      <c r="AM37" s="123">
        <f t="shared" si="6"/>
        <v>3.634815299456855E-5</v>
      </c>
      <c r="AN37" s="123">
        <f t="shared" si="7"/>
        <v>0.99996365184700542</v>
      </c>
    </row>
    <row r="38" spans="1:40" ht="16.5" thickBot="1">
      <c r="A38" s="34"/>
      <c r="B38" s="34"/>
      <c r="C38" s="34">
        <v>37</v>
      </c>
      <c r="D38" s="35">
        <v>969.33920000000001</v>
      </c>
      <c r="E38" s="36">
        <v>31.983899999999998</v>
      </c>
      <c r="F38" s="36">
        <v>38.694899999999997</v>
      </c>
      <c r="G38" s="36">
        <v>41.283999999999999</v>
      </c>
      <c r="H38" s="36">
        <v>22885.938999999998</v>
      </c>
      <c r="I38" s="36">
        <v>44.148000000000003</v>
      </c>
      <c r="J38" s="37">
        <f t="shared" si="0"/>
        <v>6.3572052777777772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  <c r="Z38">
        <v>199708</v>
      </c>
      <c r="AA38">
        <v>1213</v>
      </c>
      <c r="AB38">
        <v>198495</v>
      </c>
      <c r="AC38">
        <v>146433</v>
      </c>
      <c r="AD38">
        <v>1</v>
      </c>
      <c r="AE38">
        <v>146432</v>
      </c>
      <c r="AF38">
        <v>146433</v>
      </c>
      <c r="AG38">
        <v>1</v>
      </c>
      <c r="AH38">
        <v>146432</v>
      </c>
      <c r="AI38" s="123">
        <f t="shared" si="2"/>
        <v>6.0738678470567027E-3</v>
      </c>
      <c r="AJ38" s="123">
        <f t="shared" si="3"/>
        <v>0.99392613215294334</v>
      </c>
      <c r="AK38" s="123">
        <f t="shared" si="4"/>
        <v>6.8290617552054519E-6</v>
      </c>
      <c r="AL38" s="123">
        <f t="shared" si="5"/>
        <v>0.9999931709382448</v>
      </c>
      <c r="AM38" s="123">
        <f t="shared" si="6"/>
        <v>6.8290617552054519E-6</v>
      </c>
      <c r="AN38" s="123">
        <f t="shared" si="7"/>
        <v>0.9999931709382448</v>
      </c>
    </row>
    <row r="39" spans="1:40" ht="15.75">
      <c r="A39" s="13" t="s">
        <v>14</v>
      </c>
      <c r="B39" s="13" t="s">
        <v>15</v>
      </c>
      <c r="C39" s="13">
        <v>22</v>
      </c>
      <c r="D39" s="14">
        <v>3449.6167999999998</v>
      </c>
      <c r="E39" s="15">
        <v>40.442999999999998</v>
      </c>
      <c r="F39" s="15">
        <v>43.030700000000003</v>
      </c>
      <c r="G39" s="15">
        <v>43.588700000000003</v>
      </c>
      <c r="H39" s="15">
        <v>6713.1589999999997</v>
      </c>
      <c r="I39" s="15">
        <v>11.324999999999999</v>
      </c>
      <c r="J39" s="16">
        <f t="shared" si="0"/>
        <v>1.8647663888888888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 ca="1">bdrate($D39:$D42,E39:E42,$L39:$L42,M39:M42)</f>
        <v>#NAME?</v>
      </c>
      <c r="U39" s="22" t="e">
        <f ca="1">bdrate($D39:$D42,F39:F42,$L39:$L42,N39:N42)</f>
        <v>#NAME?</v>
      </c>
      <c r="V39" s="22" t="e">
        <f ca="1">bdrate($D39:$D42,G39:G42,$L39:$L42,O39:O42)</f>
        <v>#NAME?</v>
      </c>
      <c r="W39" s="44" t="e">
        <f ca="1">bdrateOld($D39:$D42,E39:E42,$L39:$L42,M39:M42)</f>
        <v>#NAME?</v>
      </c>
      <c r="X39" s="45" t="e">
        <f ca="1">bdrateOld($D39:$D42,F39:F42,$L39:$L42,N39:N42)</f>
        <v>#NAME?</v>
      </c>
      <c r="Y39" s="46" t="e">
        <f ca="1">bdrateOld($D39:$D42,G39:G42,$L39:$L42,O39:O42)</f>
        <v>#NAME?</v>
      </c>
      <c r="Z39">
        <v>503040</v>
      </c>
      <c r="AA39">
        <v>12453</v>
      </c>
      <c r="AB39">
        <v>490587</v>
      </c>
      <c r="AC39">
        <v>218978</v>
      </c>
      <c r="AD39">
        <v>303</v>
      </c>
      <c r="AE39">
        <v>218675</v>
      </c>
      <c r="AF39">
        <v>218978</v>
      </c>
      <c r="AG39">
        <v>399</v>
      </c>
      <c r="AH39">
        <v>218579</v>
      </c>
      <c r="AI39" s="123">
        <f t="shared" si="2"/>
        <v>2.4755486641221375E-2</v>
      </c>
      <c r="AJ39" s="123">
        <f t="shared" si="3"/>
        <v>0.9752445133587786</v>
      </c>
      <c r="AK39" s="123">
        <f t="shared" si="4"/>
        <v>1.3837006457269681E-3</v>
      </c>
      <c r="AL39" s="123">
        <f t="shared" si="5"/>
        <v>0.99861629935427298</v>
      </c>
      <c r="AM39" s="123">
        <f t="shared" si="6"/>
        <v>1.8221008503137301E-3</v>
      </c>
      <c r="AN39" s="123">
        <f t="shared" si="7"/>
        <v>0.99817789914968624</v>
      </c>
    </row>
    <row r="40" spans="1:40" ht="15.75">
      <c r="A40" s="24" t="s">
        <v>16</v>
      </c>
      <c r="B40" s="24"/>
      <c r="C40" s="24">
        <v>27</v>
      </c>
      <c r="D40" s="25">
        <v>1661.6063999999999</v>
      </c>
      <c r="E40" s="26">
        <v>37.3459</v>
      </c>
      <c r="F40" s="26">
        <v>40.693800000000003</v>
      </c>
      <c r="G40" s="26">
        <v>40.884399999999999</v>
      </c>
      <c r="H40" s="26">
        <v>5667.6869999999999</v>
      </c>
      <c r="I40" s="26">
        <v>9.4380000000000006</v>
      </c>
      <c r="J40" s="27">
        <f t="shared" si="0"/>
        <v>1.5743575000000001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  <c r="Z40">
        <v>298268</v>
      </c>
      <c r="AA40">
        <v>5469</v>
      </c>
      <c r="AB40">
        <v>292799</v>
      </c>
      <c r="AC40">
        <v>159824</v>
      </c>
      <c r="AD40">
        <v>98</v>
      </c>
      <c r="AE40">
        <v>159726</v>
      </c>
      <c r="AF40">
        <v>159824</v>
      </c>
      <c r="AG40">
        <v>114</v>
      </c>
      <c r="AH40">
        <v>159710</v>
      </c>
      <c r="AI40" s="123">
        <f t="shared" si="2"/>
        <v>1.8335859026110745E-2</v>
      </c>
      <c r="AJ40" s="123">
        <f t="shared" si="3"/>
        <v>0.98166414097388921</v>
      </c>
      <c r="AK40" s="123">
        <f t="shared" si="4"/>
        <v>6.1317449194113526E-4</v>
      </c>
      <c r="AL40" s="123">
        <f t="shared" si="5"/>
        <v>0.99938682550805891</v>
      </c>
      <c r="AM40" s="123">
        <f t="shared" si="6"/>
        <v>7.1328461307438185E-4</v>
      </c>
      <c r="AN40" s="123">
        <f t="shared" si="7"/>
        <v>0.99928671538692559</v>
      </c>
    </row>
    <row r="41" spans="1:40" ht="15.75">
      <c r="A41" s="24"/>
      <c r="B41" s="24"/>
      <c r="C41" s="24">
        <v>32</v>
      </c>
      <c r="D41" s="25">
        <v>814.32079999999996</v>
      </c>
      <c r="E41" s="26">
        <v>34.425400000000003</v>
      </c>
      <c r="F41" s="26">
        <v>38.622900000000001</v>
      </c>
      <c r="G41" s="26">
        <v>38.586300000000001</v>
      </c>
      <c r="H41" s="26">
        <v>4875.78</v>
      </c>
      <c r="I41" s="26">
        <v>8.0649999999999995</v>
      </c>
      <c r="J41" s="27">
        <f t="shared" si="0"/>
        <v>1.3543833333333333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  <c r="Z41">
        <v>138676</v>
      </c>
      <c r="AA41">
        <v>2002</v>
      </c>
      <c r="AB41">
        <v>136674</v>
      </c>
      <c r="AC41">
        <v>103602</v>
      </c>
      <c r="AD41">
        <v>20</v>
      </c>
      <c r="AE41">
        <v>103582</v>
      </c>
      <c r="AF41">
        <v>103602</v>
      </c>
      <c r="AG41">
        <v>12</v>
      </c>
      <c r="AH41">
        <v>103590</v>
      </c>
      <c r="AI41" s="123">
        <f t="shared" si="2"/>
        <v>1.443652831059448E-2</v>
      </c>
      <c r="AJ41" s="123">
        <f t="shared" si="3"/>
        <v>0.9855634716894055</v>
      </c>
      <c r="AK41" s="123">
        <f t="shared" si="4"/>
        <v>1.9304646628443467E-4</v>
      </c>
      <c r="AL41" s="123">
        <f t="shared" si="5"/>
        <v>0.99980695353371551</v>
      </c>
      <c r="AM41" s="123">
        <f t="shared" si="6"/>
        <v>1.158278797706608E-4</v>
      </c>
      <c r="AN41" s="123">
        <f t="shared" si="7"/>
        <v>0.99988417212022929</v>
      </c>
    </row>
    <row r="42" spans="1:40" ht="16.5" thickBot="1">
      <c r="A42" s="24"/>
      <c r="B42" s="34"/>
      <c r="C42" s="34">
        <v>37</v>
      </c>
      <c r="D42" s="35">
        <v>431.96559999999999</v>
      </c>
      <c r="E42" s="36">
        <v>31.925999999999998</v>
      </c>
      <c r="F42" s="36">
        <v>37.1494</v>
      </c>
      <c r="G42" s="36">
        <v>36.979799999999997</v>
      </c>
      <c r="H42" s="36">
        <v>4349.3069999999998</v>
      </c>
      <c r="I42" s="36">
        <v>7.1909999999999998</v>
      </c>
      <c r="J42" s="37">
        <f t="shared" si="0"/>
        <v>1.2081408333333332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  <c r="Z42">
        <v>63660</v>
      </c>
      <c r="AA42">
        <v>386</v>
      </c>
      <c r="AB42">
        <v>63274</v>
      </c>
      <c r="AC42">
        <v>61944</v>
      </c>
      <c r="AD42">
        <v>0</v>
      </c>
      <c r="AE42">
        <v>61944</v>
      </c>
      <c r="AF42">
        <v>61944</v>
      </c>
      <c r="AG42">
        <v>0</v>
      </c>
      <c r="AH42">
        <v>61944</v>
      </c>
      <c r="AI42" s="123">
        <f t="shared" si="2"/>
        <v>6.0634621426327367E-3</v>
      </c>
      <c r="AJ42" s="123">
        <f t="shared" si="3"/>
        <v>0.99393653785736724</v>
      </c>
      <c r="AK42" s="123">
        <f t="shared" si="4"/>
        <v>0</v>
      </c>
      <c r="AL42" s="123">
        <f t="shared" si="5"/>
        <v>1</v>
      </c>
      <c r="AM42" s="123">
        <f t="shared" si="6"/>
        <v>0</v>
      </c>
      <c r="AN42" s="123">
        <f t="shared" si="7"/>
        <v>1</v>
      </c>
    </row>
    <row r="43" spans="1:40" ht="15.75">
      <c r="A43" s="24"/>
      <c r="B43" s="13" t="s">
        <v>17</v>
      </c>
      <c r="C43" s="13">
        <v>22</v>
      </c>
      <c r="D43" s="14">
        <v>3636.2440000000001</v>
      </c>
      <c r="E43" s="15">
        <v>40.192300000000003</v>
      </c>
      <c r="F43" s="15">
        <v>43.52</v>
      </c>
      <c r="G43" s="15">
        <v>45.024299999999997</v>
      </c>
      <c r="H43" s="15">
        <v>7233.5630000000001</v>
      </c>
      <c r="I43" s="15">
        <v>12.558</v>
      </c>
      <c r="J43" s="16">
        <f t="shared" si="0"/>
        <v>2.0093230555555555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 ca="1">bdrate($D43:$D46,E43:E46,$L43:$L46,M43:M46)</f>
        <v>#NAME?</v>
      </c>
      <c r="U43" s="22" t="e">
        <f ca="1">bdrate($D43:$D46,F43:F46,$L43:$L46,N43:N46)</f>
        <v>#NAME?</v>
      </c>
      <c r="V43" s="22" t="e">
        <f ca="1">bdrate($D43:$D46,G43:G46,$L43:$L46,O43:O46)</f>
        <v>#NAME?</v>
      </c>
      <c r="W43" s="44" t="e">
        <f ca="1">bdrateOld($D43:$D46,E43:E46,$L43:$L46,M43:M46)</f>
        <v>#NAME?</v>
      </c>
      <c r="X43" s="45" t="e">
        <f ca="1">bdrateOld($D43:$D46,F43:F46,$L43:$L46,N43:N46)</f>
        <v>#NAME?</v>
      </c>
      <c r="Y43" s="46" t="e">
        <f ca="1">bdrateOld($D43:$D46,G43:G46,$L43:$L46,O43:O46)</f>
        <v>#NAME?</v>
      </c>
      <c r="Z43">
        <v>375812</v>
      </c>
      <c r="AA43">
        <v>5978</v>
      </c>
      <c r="AB43">
        <v>369834</v>
      </c>
      <c r="AC43">
        <v>160424</v>
      </c>
      <c r="AD43">
        <v>151</v>
      </c>
      <c r="AE43">
        <v>160273</v>
      </c>
      <c r="AF43">
        <v>160424</v>
      </c>
      <c r="AG43">
        <v>104</v>
      </c>
      <c r="AH43">
        <v>160320</v>
      </c>
      <c r="AI43" s="123">
        <f t="shared" si="2"/>
        <v>1.5906889615020275E-2</v>
      </c>
      <c r="AJ43" s="123">
        <f t="shared" si="3"/>
        <v>0.98409311038497971</v>
      </c>
      <c r="AK43" s="123">
        <f t="shared" si="4"/>
        <v>9.412556724679599E-4</v>
      </c>
      <c r="AL43" s="123">
        <f t="shared" si="5"/>
        <v>0.99905874432753206</v>
      </c>
      <c r="AM43" s="123">
        <f t="shared" si="6"/>
        <v>6.4828205256071416E-4</v>
      </c>
      <c r="AN43" s="123">
        <f t="shared" si="7"/>
        <v>0.99935171794743927</v>
      </c>
    </row>
    <row r="44" spans="1:40" ht="15.75">
      <c r="A44" s="24"/>
      <c r="B44" s="24"/>
      <c r="C44" s="24">
        <v>27</v>
      </c>
      <c r="D44" s="25">
        <v>1701.0935999999999</v>
      </c>
      <c r="E44" s="26">
        <v>37.668199999999999</v>
      </c>
      <c r="F44" s="26">
        <v>41.591999999999999</v>
      </c>
      <c r="G44" s="26">
        <v>42.754800000000003</v>
      </c>
      <c r="H44" s="26">
        <v>6122.9610000000002</v>
      </c>
      <c r="I44" s="26">
        <v>10.483000000000001</v>
      </c>
      <c r="J44" s="27">
        <f t="shared" si="0"/>
        <v>1.7008225000000001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  <c r="Z44">
        <v>256908</v>
      </c>
      <c r="AA44">
        <v>3201</v>
      </c>
      <c r="AB44">
        <v>253707</v>
      </c>
      <c r="AC44">
        <v>122372</v>
      </c>
      <c r="AD44">
        <v>51</v>
      </c>
      <c r="AE44">
        <v>122321</v>
      </c>
      <c r="AF44">
        <v>122372</v>
      </c>
      <c r="AG44">
        <v>23</v>
      </c>
      <c r="AH44">
        <v>122349</v>
      </c>
      <c r="AI44" s="123">
        <f t="shared" si="2"/>
        <v>1.2459713204726984E-2</v>
      </c>
      <c r="AJ44" s="123">
        <f t="shared" si="3"/>
        <v>0.98754028679527306</v>
      </c>
      <c r="AK44" s="123">
        <f t="shared" si="4"/>
        <v>4.1676200438008694E-4</v>
      </c>
      <c r="AL44" s="123">
        <f t="shared" si="5"/>
        <v>0.99958323799561988</v>
      </c>
      <c r="AM44" s="123">
        <f t="shared" si="6"/>
        <v>1.8795149217141176E-4</v>
      </c>
      <c r="AN44" s="123">
        <f t="shared" si="7"/>
        <v>0.99981204850782857</v>
      </c>
    </row>
    <row r="45" spans="1:40" ht="15.75">
      <c r="A45" s="24"/>
      <c r="B45" s="24"/>
      <c r="C45" s="24">
        <v>32</v>
      </c>
      <c r="D45" s="25">
        <v>852.976</v>
      </c>
      <c r="E45" s="26">
        <v>34.917000000000002</v>
      </c>
      <c r="F45" s="26">
        <v>39.917000000000002</v>
      </c>
      <c r="G45" s="26">
        <v>40.857999999999997</v>
      </c>
      <c r="H45" s="26">
        <v>5430.192</v>
      </c>
      <c r="I45" s="26">
        <v>9.3279999999999994</v>
      </c>
      <c r="J45" s="27">
        <f t="shared" si="0"/>
        <v>1.5083866666666668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  <c r="Z45">
        <v>158652</v>
      </c>
      <c r="AA45">
        <v>1882</v>
      </c>
      <c r="AB45">
        <v>156770</v>
      </c>
      <c r="AC45">
        <v>91517</v>
      </c>
      <c r="AD45">
        <v>19</v>
      </c>
      <c r="AE45">
        <v>91498</v>
      </c>
      <c r="AF45">
        <v>91517</v>
      </c>
      <c r="AG45">
        <v>2</v>
      </c>
      <c r="AH45">
        <v>91515</v>
      </c>
      <c r="AI45" s="123">
        <f t="shared" si="2"/>
        <v>1.1862441065980889E-2</v>
      </c>
      <c r="AJ45" s="123">
        <f t="shared" si="3"/>
        <v>0.98813755893401911</v>
      </c>
      <c r="AK45" s="123">
        <f t="shared" si="4"/>
        <v>2.0761170055836622E-4</v>
      </c>
      <c r="AL45" s="123">
        <f t="shared" si="5"/>
        <v>0.99979238829944161</v>
      </c>
      <c r="AM45" s="123">
        <f t="shared" si="6"/>
        <v>2.1853863216670126E-5</v>
      </c>
      <c r="AN45" s="123">
        <f t="shared" si="7"/>
        <v>0.99997814613678337</v>
      </c>
    </row>
    <row r="46" spans="1:40" ht="16.5" thickBot="1">
      <c r="A46" s="24"/>
      <c r="B46" s="34"/>
      <c r="C46" s="34">
        <v>37</v>
      </c>
      <c r="D46" s="35">
        <v>450.43040000000002</v>
      </c>
      <c r="E46" s="36">
        <v>32.167200000000001</v>
      </c>
      <c r="F46" s="36">
        <v>38.639600000000002</v>
      </c>
      <c r="G46" s="36">
        <v>39.483899999999998</v>
      </c>
      <c r="H46" s="36">
        <v>4959.848</v>
      </c>
      <c r="I46" s="36">
        <v>8.6110000000000007</v>
      </c>
      <c r="J46" s="37">
        <f t="shared" si="0"/>
        <v>1.3777355555555555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  <c r="Z46">
        <v>86444</v>
      </c>
      <c r="AA46">
        <v>714</v>
      </c>
      <c r="AB46">
        <v>85730</v>
      </c>
      <c r="AC46">
        <v>63805</v>
      </c>
      <c r="AD46">
        <v>5</v>
      </c>
      <c r="AE46">
        <v>63800</v>
      </c>
      <c r="AF46">
        <v>63805</v>
      </c>
      <c r="AG46">
        <v>2</v>
      </c>
      <c r="AH46">
        <v>63803</v>
      </c>
      <c r="AI46" s="123">
        <f t="shared" si="2"/>
        <v>8.2596825690620518E-3</v>
      </c>
      <c r="AJ46" s="123">
        <f t="shared" si="3"/>
        <v>0.99174031743093793</v>
      </c>
      <c r="AK46" s="123">
        <f t="shared" si="4"/>
        <v>7.8363764595251162E-5</v>
      </c>
      <c r="AL46" s="123">
        <f t="shared" si="5"/>
        <v>0.99992163623540475</v>
      </c>
      <c r="AM46" s="123">
        <f t="shared" si="6"/>
        <v>3.1345505838100463E-5</v>
      </c>
      <c r="AN46" s="123">
        <f t="shared" si="7"/>
        <v>0.99996865449416195</v>
      </c>
    </row>
    <row r="47" spans="1:40" ht="15.75">
      <c r="A47" s="24"/>
      <c r="B47" s="13" t="s">
        <v>18</v>
      </c>
      <c r="C47" s="13">
        <v>22</v>
      </c>
      <c r="D47" s="14">
        <v>6811.4759999999997</v>
      </c>
      <c r="E47" s="15">
        <v>38.250500000000002</v>
      </c>
      <c r="F47" s="15">
        <v>41.356999999999999</v>
      </c>
      <c r="G47" s="15">
        <v>42.404699999999998</v>
      </c>
      <c r="H47" s="15">
        <v>7270.6610000000001</v>
      </c>
      <c r="I47" s="15">
        <v>13.884</v>
      </c>
      <c r="J47" s="16">
        <f t="shared" si="0"/>
        <v>2.0196280555555557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 ca="1">bdrate($D47:$D50,E47:E50,$L47:$L50,M47:M50)</f>
        <v>#NAME?</v>
      </c>
      <c r="U47" s="22" t="e">
        <f ca="1">bdrate($D47:$D50,F47:F50,$L47:$L50,N47:N50)</f>
        <v>#NAME?</v>
      </c>
      <c r="V47" s="22" t="e">
        <f ca="1">bdrate($D47:$D50,G47:G50,$L47:$L50,O47:O50)</f>
        <v>#NAME?</v>
      </c>
      <c r="W47" s="44" t="e">
        <f ca="1">bdrateOld($D47:$D50,E47:E50,$L47:$L50,M47:M50)</f>
        <v>#NAME?</v>
      </c>
      <c r="X47" s="45" t="e">
        <f ca="1">bdrateOld($D47:$D50,F47:F50,$L47:$L50,N47:N50)</f>
        <v>#NAME?</v>
      </c>
      <c r="Y47" s="46" t="e">
        <f ca="1">bdrateOld($D47:$D50,G47:G50,$L47:$L50,O47:O50)</f>
        <v>#NAME?</v>
      </c>
      <c r="Z47">
        <v>511196</v>
      </c>
      <c r="AA47">
        <v>26011</v>
      </c>
      <c r="AB47">
        <v>485185</v>
      </c>
      <c r="AC47">
        <v>182539</v>
      </c>
      <c r="AD47">
        <v>1069</v>
      </c>
      <c r="AE47">
        <v>181470</v>
      </c>
      <c r="AF47">
        <v>182539</v>
      </c>
      <c r="AG47">
        <v>953</v>
      </c>
      <c r="AH47">
        <v>181586</v>
      </c>
      <c r="AI47" s="123">
        <f t="shared" si="2"/>
        <v>5.0882636014366309E-2</v>
      </c>
      <c r="AJ47" s="123">
        <f t="shared" si="3"/>
        <v>0.94911736398563373</v>
      </c>
      <c r="AK47" s="123">
        <f t="shared" si="4"/>
        <v>5.8562827669703457E-3</v>
      </c>
      <c r="AL47" s="123">
        <f t="shared" si="5"/>
        <v>0.99414371723302963</v>
      </c>
      <c r="AM47" s="123">
        <f t="shared" si="6"/>
        <v>5.2208021299557901E-3</v>
      </c>
      <c r="AN47" s="123">
        <f t="shared" si="7"/>
        <v>0.99477919787004421</v>
      </c>
    </row>
    <row r="48" spans="1:40" ht="15.75">
      <c r="A48" s="24"/>
      <c r="B48" s="24"/>
      <c r="C48" s="24">
        <v>27</v>
      </c>
      <c r="D48" s="25">
        <v>3102.8991999999998</v>
      </c>
      <c r="E48" s="26">
        <v>34.72</v>
      </c>
      <c r="F48" s="26">
        <v>38.857199999999999</v>
      </c>
      <c r="G48" s="26">
        <v>39.7819</v>
      </c>
      <c r="H48" s="26">
        <v>5837.3069999999998</v>
      </c>
      <c r="I48" s="26">
        <v>10.981999999999999</v>
      </c>
      <c r="J48" s="27">
        <f t="shared" si="0"/>
        <v>1.6214741666666665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  <c r="Z48">
        <v>383484</v>
      </c>
      <c r="AA48">
        <v>20945</v>
      </c>
      <c r="AB48">
        <v>362539</v>
      </c>
      <c r="AC48">
        <v>149713</v>
      </c>
      <c r="AD48">
        <v>503</v>
      </c>
      <c r="AE48">
        <v>149210</v>
      </c>
      <c r="AF48">
        <v>149713</v>
      </c>
      <c r="AG48">
        <v>406</v>
      </c>
      <c r="AH48">
        <v>149307</v>
      </c>
      <c r="AI48" s="123">
        <f t="shared" si="2"/>
        <v>5.4617663318417456E-2</v>
      </c>
      <c r="AJ48" s="123">
        <f t="shared" si="3"/>
        <v>0.94538233668158256</v>
      </c>
      <c r="AK48" s="123">
        <f t="shared" si="4"/>
        <v>3.3597616773426487E-3</v>
      </c>
      <c r="AL48" s="123">
        <f t="shared" si="5"/>
        <v>0.99664023832265736</v>
      </c>
      <c r="AM48" s="123">
        <f t="shared" si="6"/>
        <v>2.7118553499028142E-3</v>
      </c>
      <c r="AN48" s="123">
        <f t="shared" si="7"/>
        <v>0.99728814465009719</v>
      </c>
    </row>
    <row r="49" spans="1:40" ht="15.75">
      <c r="A49" s="24"/>
      <c r="B49" s="24"/>
      <c r="C49" s="24">
        <v>32</v>
      </c>
      <c r="D49" s="25">
        <v>1460.4856</v>
      </c>
      <c r="E49" s="26">
        <v>31.567599999999999</v>
      </c>
      <c r="F49" s="26">
        <v>37.009300000000003</v>
      </c>
      <c r="G49" s="26">
        <v>37.819800000000001</v>
      </c>
      <c r="H49" s="26">
        <v>4909.3509999999997</v>
      </c>
      <c r="I49" s="26">
        <v>9.2189999999999994</v>
      </c>
      <c r="J49" s="27">
        <f t="shared" si="0"/>
        <v>1.363708611111111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  <c r="Z49">
        <v>251244</v>
      </c>
      <c r="AA49">
        <v>15489</v>
      </c>
      <c r="AB49">
        <v>235755</v>
      </c>
      <c r="AC49">
        <v>112087</v>
      </c>
      <c r="AD49">
        <v>200</v>
      </c>
      <c r="AE49">
        <v>111887</v>
      </c>
      <c r="AF49">
        <v>112087</v>
      </c>
      <c r="AG49">
        <v>100</v>
      </c>
      <c r="AH49">
        <v>111987</v>
      </c>
      <c r="AI49" s="123">
        <f t="shared" si="2"/>
        <v>6.1649233414529304E-2</v>
      </c>
      <c r="AJ49" s="123">
        <f t="shared" si="3"/>
        <v>0.93835076658547067</v>
      </c>
      <c r="AK49" s="123">
        <f t="shared" si="4"/>
        <v>1.7843282450239546E-3</v>
      </c>
      <c r="AL49" s="123">
        <f t="shared" si="5"/>
        <v>0.99821567175497605</v>
      </c>
      <c r="AM49" s="123">
        <f t="shared" si="6"/>
        <v>8.9216412251197732E-4</v>
      </c>
      <c r="AN49" s="123">
        <f t="shared" si="7"/>
        <v>0.99910783587748797</v>
      </c>
    </row>
    <row r="50" spans="1:40" ht="16.5" thickBot="1">
      <c r="A50" s="24"/>
      <c r="B50" s="34"/>
      <c r="C50" s="34">
        <v>37</v>
      </c>
      <c r="D50" s="35">
        <v>690.51919999999996</v>
      </c>
      <c r="E50" s="36">
        <v>28.6448</v>
      </c>
      <c r="F50" s="36">
        <v>35.735799999999998</v>
      </c>
      <c r="G50" s="36">
        <v>36.464500000000001</v>
      </c>
      <c r="H50" s="36">
        <v>4332.6000000000004</v>
      </c>
      <c r="I50" s="36">
        <v>8.2050000000000001</v>
      </c>
      <c r="J50" s="37">
        <f t="shared" si="0"/>
        <v>1.2035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  <c r="Z50">
        <v>149944</v>
      </c>
      <c r="AA50">
        <v>8284</v>
      </c>
      <c r="AB50">
        <v>141660</v>
      </c>
      <c r="AC50">
        <v>83344</v>
      </c>
      <c r="AD50">
        <v>70</v>
      </c>
      <c r="AE50">
        <v>83274</v>
      </c>
      <c r="AF50">
        <v>83344</v>
      </c>
      <c r="AG50">
        <v>22</v>
      </c>
      <c r="AH50">
        <v>83322</v>
      </c>
      <c r="AI50" s="123">
        <f t="shared" si="2"/>
        <v>5.5247292322467056E-2</v>
      </c>
      <c r="AJ50" s="123">
        <f t="shared" si="3"/>
        <v>0.94475270767753294</v>
      </c>
      <c r="AK50" s="123">
        <f t="shared" si="4"/>
        <v>8.3989249376079859E-4</v>
      </c>
      <c r="AL50" s="123">
        <f t="shared" si="5"/>
        <v>0.99916010750623918</v>
      </c>
      <c r="AM50" s="123">
        <f t="shared" si="6"/>
        <v>2.6396621232482241E-4</v>
      </c>
      <c r="AN50" s="123">
        <f t="shared" si="7"/>
        <v>0.99973603378767517</v>
      </c>
    </row>
    <row r="51" spans="1:40" ht="15.75">
      <c r="A51" s="24"/>
      <c r="B51" s="13" t="s">
        <v>19</v>
      </c>
      <c r="C51" s="13">
        <v>22</v>
      </c>
      <c r="D51" s="14">
        <v>4787.1728000000003</v>
      </c>
      <c r="E51" s="15">
        <v>39.040500000000002</v>
      </c>
      <c r="F51" s="15">
        <v>41.363500000000002</v>
      </c>
      <c r="G51" s="15">
        <v>42.835599999999999</v>
      </c>
      <c r="H51" s="15">
        <v>5506.7510000000002</v>
      </c>
      <c r="I51" s="15">
        <v>9.5470000000000006</v>
      </c>
      <c r="J51" s="16">
        <f t="shared" si="0"/>
        <v>1.5296530555555556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 ca="1">bdrate($D51:$D54,E51:E54,$L51:$L54,M51:M54)</f>
        <v>#NAME?</v>
      </c>
      <c r="U51" s="22" t="e">
        <f ca="1">bdrate($D51:$D54,F51:F54,$L51:$L54,N51:N54)</f>
        <v>#NAME?</v>
      </c>
      <c r="V51" s="22" t="e">
        <f ca="1">bdrate($D51:$D54,G51:G54,$L51:$L54,O51:O54)</f>
        <v>#NAME?</v>
      </c>
      <c r="W51" s="44" t="e">
        <f ca="1">bdrateOld($D51:$D54,E51:E54,$L51:$L54,M51:M54)</f>
        <v>#NAME?</v>
      </c>
      <c r="X51" s="45" t="e">
        <f ca="1">bdrateOld($D51:$D54,F51:F54,$L51:$L54,N51:N54)</f>
        <v>#NAME?</v>
      </c>
      <c r="Y51" s="46" t="e">
        <f ca="1">bdrateOld($D51:$D54,G51:G54,$L51:$L54,O51:O54)</f>
        <v>#NAME?</v>
      </c>
      <c r="Z51">
        <v>410896</v>
      </c>
      <c r="AA51">
        <v>7054</v>
      </c>
      <c r="AB51">
        <v>403842</v>
      </c>
      <c r="AC51">
        <v>194930</v>
      </c>
      <c r="AD51">
        <v>68</v>
      </c>
      <c r="AE51">
        <v>194862</v>
      </c>
      <c r="AF51">
        <v>194930</v>
      </c>
      <c r="AG51">
        <v>54</v>
      </c>
      <c r="AH51">
        <v>194876</v>
      </c>
      <c r="AI51" s="123">
        <f t="shared" si="2"/>
        <v>1.7167361084069934E-2</v>
      </c>
      <c r="AJ51" s="123">
        <f t="shared" si="3"/>
        <v>0.98283263891593009</v>
      </c>
      <c r="AK51" s="123">
        <f t="shared" si="4"/>
        <v>3.4884317447288768E-4</v>
      </c>
      <c r="AL51" s="123">
        <f t="shared" si="5"/>
        <v>0.99965115682552708</v>
      </c>
      <c r="AM51" s="123">
        <f t="shared" si="6"/>
        <v>2.7702252090494025E-4</v>
      </c>
      <c r="AN51" s="123">
        <f t="shared" si="7"/>
        <v>0.99972297747909511</v>
      </c>
    </row>
    <row r="52" spans="1:40" ht="15.75">
      <c r="A52" s="24"/>
      <c r="B52" s="24"/>
      <c r="C52" s="24">
        <v>27</v>
      </c>
      <c r="D52" s="25">
        <v>2024.7503999999999</v>
      </c>
      <c r="E52" s="26">
        <v>35.842799999999997</v>
      </c>
      <c r="F52" s="26">
        <v>39.068899999999999</v>
      </c>
      <c r="G52" s="26">
        <v>40.689500000000002</v>
      </c>
      <c r="H52" s="26">
        <v>4476.9840000000004</v>
      </c>
      <c r="I52" s="26">
        <v>7.3780000000000001</v>
      </c>
      <c r="J52" s="27">
        <f t="shared" si="0"/>
        <v>1.2436066666666667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  <c r="Z52">
        <v>258212</v>
      </c>
      <c r="AA52">
        <v>4944</v>
      </c>
      <c r="AB52">
        <v>253268</v>
      </c>
      <c r="AC52">
        <v>132550</v>
      </c>
      <c r="AD52">
        <v>23</v>
      </c>
      <c r="AE52">
        <v>132527</v>
      </c>
      <c r="AF52">
        <v>132550</v>
      </c>
      <c r="AG52">
        <v>7</v>
      </c>
      <c r="AH52">
        <v>132543</v>
      </c>
      <c r="AI52" s="123">
        <f t="shared" si="2"/>
        <v>1.9147057456663518E-2</v>
      </c>
      <c r="AJ52" s="123">
        <f t="shared" si="3"/>
        <v>0.98085294254333644</v>
      </c>
      <c r="AK52" s="123">
        <f t="shared" si="4"/>
        <v>1.7351942663145983E-4</v>
      </c>
      <c r="AL52" s="123">
        <f t="shared" si="5"/>
        <v>0.99982648057336854</v>
      </c>
      <c r="AM52" s="123">
        <f t="shared" si="6"/>
        <v>5.2810260279139947E-5</v>
      </c>
      <c r="AN52" s="123">
        <f t="shared" si="7"/>
        <v>0.99994718973972085</v>
      </c>
    </row>
    <row r="53" spans="1:40" ht="15.75">
      <c r="A53" s="24"/>
      <c r="B53" s="24"/>
      <c r="C53" s="24">
        <v>32</v>
      </c>
      <c r="D53" s="25">
        <v>943.84720000000004</v>
      </c>
      <c r="E53" s="26">
        <v>32.978200000000001</v>
      </c>
      <c r="F53" s="26">
        <v>37.2014</v>
      </c>
      <c r="G53" s="26">
        <v>38.949399999999997</v>
      </c>
      <c r="H53" s="26">
        <v>3733.8580000000002</v>
      </c>
      <c r="I53" s="26">
        <v>6.0839999999999996</v>
      </c>
      <c r="J53" s="27">
        <f t="shared" si="0"/>
        <v>1.0371827777777778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  <c r="Z53">
        <v>155836</v>
      </c>
      <c r="AA53">
        <v>3531</v>
      </c>
      <c r="AB53">
        <v>152305</v>
      </c>
      <c r="AC53">
        <v>91765</v>
      </c>
      <c r="AD53">
        <v>5</v>
      </c>
      <c r="AE53">
        <v>91760</v>
      </c>
      <c r="AF53">
        <v>91765</v>
      </c>
      <c r="AG53">
        <v>2</v>
      </c>
      <c r="AH53">
        <v>91763</v>
      </c>
      <c r="AI53" s="123">
        <f t="shared" si="2"/>
        <v>2.2658435791473086E-2</v>
      </c>
      <c r="AJ53" s="123">
        <f t="shared" si="3"/>
        <v>0.97734156420852691</v>
      </c>
      <c r="AK53" s="123">
        <f t="shared" si="4"/>
        <v>5.4487004849343429E-5</v>
      </c>
      <c r="AL53" s="123">
        <f t="shared" si="5"/>
        <v>0.99994551299515066</v>
      </c>
      <c r="AM53" s="123">
        <f t="shared" si="6"/>
        <v>2.1794801939737372E-5</v>
      </c>
      <c r="AN53" s="123">
        <f t="shared" si="7"/>
        <v>0.99997820519806024</v>
      </c>
    </row>
    <row r="54" spans="1:40" ht="16.5" thickBot="1">
      <c r="A54" s="34"/>
      <c r="B54" s="34"/>
      <c r="C54" s="34">
        <v>37</v>
      </c>
      <c r="D54" s="35">
        <v>462.78320000000002</v>
      </c>
      <c r="E54" s="36">
        <v>30.335999999999999</v>
      </c>
      <c r="F54" s="36">
        <v>35.942900000000002</v>
      </c>
      <c r="G54" s="36">
        <v>37.690399999999997</v>
      </c>
      <c r="H54" s="36">
        <v>3242.471</v>
      </c>
      <c r="I54" s="36">
        <v>5.3659999999999997</v>
      </c>
      <c r="J54" s="37">
        <f t="shared" si="0"/>
        <v>0.90068638888888886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  <c r="Z54">
        <v>89164</v>
      </c>
      <c r="AA54">
        <v>1690</v>
      </c>
      <c r="AB54">
        <v>87474</v>
      </c>
      <c r="AC54">
        <v>63273</v>
      </c>
      <c r="AD54">
        <v>1</v>
      </c>
      <c r="AE54">
        <v>63272</v>
      </c>
      <c r="AF54">
        <v>63273</v>
      </c>
      <c r="AG54">
        <v>1</v>
      </c>
      <c r="AH54">
        <v>63272</v>
      </c>
      <c r="AI54" s="123">
        <f t="shared" si="2"/>
        <v>1.8953837871786821E-2</v>
      </c>
      <c r="AJ54" s="123">
        <f t="shared" si="3"/>
        <v>0.98104616212821316</v>
      </c>
      <c r="AK54" s="123">
        <f t="shared" si="4"/>
        <v>1.5804529578177104E-5</v>
      </c>
      <c r="AL54" s="123">
        <f t="shared" si="5"/>
        <v>0.99998419547042183</v>
      </c>
      <c r="AM54" s="123">
        <f t="shared" si="6"/>
        <v>1.5804529578177104E-5</v>
      </c>
      <c r="AN54" s="123">
        <f t="shared" si="7"/>
        <v>0.99998419547042183</v>
      </c>
    </row>
    <row r="55" spans="1:40" ht="15.75">
      <c r="A55" s="13" t="s">
        <v>20</v>
      </c>
      <c r="B55" s="13" t="s">
        <v>21</v>
      </c>
      <c r="C55" s="13">
        <v>22</v>
      </c>
      <c r="D55" s="14">
        <v>1504.9784</v>
      </c>
      <c r="E55" s="15">
        <v>40.660899999999998</v>
      </c>
      <c r="F55" s="15">
        <v>43.866900000000001</v>
      </c>
      <c r="G55" s="15">
        <v>43.037300000000002</v>
      </c>
      <c r="H55" s="15">
        <v>1815.2940000000001</v>
      </c>
      <c r="I55" s="15">
        <v>3.51</v>
      </c>
      <c r="J55" s="16">
        <f t="shared" si="0"/>
        <v>0.50424833333333341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 ca="1">bdrate($D55:$D58,E55:E58,$L55:$L58,M55:M58)</f>
        <v>#NAME?</v>
      </c>
      <c r="U55" s="22" t="e">
        <f ca="1">bdrate($D55:$D58,F55:F58,$L55:$L58,N55:N58)</f>
        <v>#NAME?</v>
      </c>
      <c r="V55" s="22" t="e">
        <f ca="1">bdrate($D55:$D58,G55:G58,$L55:$L58,O55:O58)</f>
        <v>#NAME?</v>
      </c>
      <c r="W55" s="44" t="e">
        <f ca="1">bdrateOld($D55:$D58,E55:E58,$L55:$L58,M55:M58)</f>
        <v>#NAME?</v>
      </c>
      <c r="X55" s="45" t="e">
        <f ca="1">bdrateOld($D55:$D58,F55:F58,$L55:$L58,N55:N58)</f>
        <v>#NAME?</v>
      </c>
      <c r="Y55" s="46" t="e">
        <f ca="1">bdrateOld($D55:$D58,G55:G58,$L55:$L58,O55:O58)</f>
        <v>#NAME?</v>
      </c>
      <c r="Z55">
        <v>185172</v>
      </c>
      <c r="AA55">
        <v>2106</v>
      </c>
      <c r="AB55">
        <v>183066</v>
      </c>
      <c r="AC55">
        <v>77004</v>
      </c>
      <c r="AD55">
        <v>91</v>
      </c>
      <c r="AE55">
        <v>76913</v>
      </c>
      <c r="AF55">
        <v>77004</v>
      </c>
      <c r="AG55">
        <v>133</v>
      </c>
      <c r="AH55">
        <v>76871</v>
      </c>
      <c r="AI55" s="123">
        <f t="shared" si="2"/>
        <v>1.1373209772535805E-2</v>
      </c>
      <c r="AJ55" s="123">
        <f t="shared" si="3"/>
        <v>0.98862679022746425</v>
      </c>
      <c r="AK55" s="123">
        <f t="shared" si="4"/>
        <v>1.1817567918549685E-3</v>
      </c>
      <c r="AL55" s="123">
        <f t="shared" si="5"/>
        <v>0.99881824320814505</v>
      </c>
      <c r="AM55" s="123">
        <f t="shared" si="6"/>
        <v>1.7271830034803386E-3</v>
      </c>
      <c r="AN55" s="123">
        <f t="shared" si="7"/>
        <v>0.99827281699651971</v>
      </c>
    </row>
    <row r="56" spans="1:40" ht="15.75">
      <c r="A56" s="24" t="s">
        <v>22</v>
      </c>
      <c r="B56" s="24"/>
      <c r="C56" s="24">
        <v>27</v>
      </c>
      <c r="D56" s="25">
        <v>753.13760000000002</v>
      </c>
      <c r="E56" s="26">
        <v>36.909799999999997</v>
      </c>
      <c r="F56" s="26">
        <v>41.250100000000003</v>
      </c>
      <c r="G56" s="26">
        <v>40.038499999999999</v>
      </c>
      <c r="H56" s="26">
        <v>1556.7429999999999</v>
      </c>
      <c r="I56" s="26">
        <v>2.948</v>
      </c>
      <c r="J56" s="27">
        <f t="shared" si="0"/>
        <v>0.43242861111111108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  <c r="Z56">
        <v>121944</v>
      </c>
      <c r="AA56">
        <v>1507</v>
      </c>
      <c r="AB56">
        <v>120437</v>
      </c>
      <c r="AC56">
        <v>57653</v>
      </c>
      <c r="AD56">
        <v>35</v>
      </c>
      <c r="AE56">
        <v>57618</v>
      </c>
      <c r="AF56">
        <v>57653</v>
      </c>
      <c r="AG56">
        <v>78</v>
      </c>
      <c r="AH56">
        <v>57575</v>
      </c>
      <c r="AI56" s="123">
        <f t="shared" si="2"/>
        <v>1.2358131601390803E-2</v>
      </c>
      <c r="AJ56" s="123">
        <f t="shared" si="3"/>
        <v>0.98764186839860924</v>
      </c>
      <c r="AK56" s="123">
        <f t="shared" si="4"/>
        <v>6.0708029070473347E-4</v>
      </c>
      <c r="AL56" s="123">
        <f t="shared" si="5"/>
        <v>0.99939291970929522</v>
      </c>
      <c r="AM56" s="123">
        <f t="shared" si="6"/>
        <v>1.352921790713406E-3</v>
      </c>
      <c r="AN56" s="123">
        <f t="shared" si="7"/>
        <v>0.99864707820928655</v>
      </c>
    </row>
    <row r="57" spans="1:40" ht="15.75">
      <c r="A57" s="24"/>
      <c r="B57" s="24"/>
      <c r="C57" s="24">
        <v>32</v>
      </c>
      <c r="D57" s="25">
        <v>371.68239999999997</v>
      </c>
      <c r="E57" s="26">
        <v>33.562100000000001</v>
      </c>
      <c r="F57" s="26">
        <v>39.192799999999998</v>
      </c>
      <c r="G57" s="26">
        <v>37.675400000000003</v>
      </c>
      <c r="H57" s="26">
        <v>1334.9670000000001</v>
      </c>
      <c r="I57" s="26">
        <v>2.5419999999999998</v>
      </c>
      <c r="J57" s="27">
        <f t="shared" si="0"/>
        <v>0.37082416666666668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  <c r="Z57">
        <v>66696</v>
      </c>
      <c r="AA57">
        <v>840</v>
      </c>
      <c r="AB57">
        <v>65856</v>
      </c>
      <c r="AC57">
        <v>38829</v>
      </c>
      <c r="AD57">
        <v>6</v>
      </c>
      <c r="AE57">
        <v>38823</v>
      </c>
      <c r="AF57">
        <v>38829</v>
      </c>
      <c r="AG57">
        <v>24</v>
      </c>
      <c r="AH57">
        <v>38805</v>
      </c>
      <c r="AI57" s="123">
        <f t="shared" si="2"/>
        <v>1.2594458438287154E-2</v>
      </c>
      <c r="AJ57" s="123">
        <f t="shared" si="3"/>
        <v>0.9874055415617129</v>
      </c>
      <c r="AK57" s="123">
        <f t="shared" si="4"/>
        <v>1.5452368075407556E-4</v>
      </c>
      <c r="AL57" s="123">
        <f t="shared" si="5"/>
        <v>0.99984547631924592</v>
      </c>
      <c r="AM57" s="123">
        <f t="shared" si="6"/>
        <v>6.1809472301630223E-4</v>
      </c>
      <c r="AN57" s="123">
        <f t="shared" si="7"/>
        <v>0.99938190527698367</v>
      </c>
    </row>
    <row r="58" spans="1:40" ht="16.5" thickBot="1">
      <c r="A58" s="24"/>
      <c r="B58" s="34"/>
      <c r="C58" s="34">
        <v>37</v>
      </c>
      <c r="D58" s="35">
        <v>193.8184</v>
      </c>
      <c r="E58" s="36">
        <v>30.764399999999998</v>
      </c>
      <c r="F58" s="36">
        <v>37.7928</v>
      </c>
      <c r="G58" s="36">
        <v>36.156100000000002</v>
      </c>
      <c r="H58" s="36">
        <v>1177.4179999999999</v>
      </c>
      <c r="I58" s="36">
        <v>2.3079999999999998</v>
      </c>
      <c r="J58" s="37">
        <f t="shared" si="0"/>
        <v>0.32706055555555552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  <c r="Z58">
        <v>32432</v>
      </c>
      <c r="AA58">
        <v>270</v>
      </c>
      <c r="AB58">
        <v>32162</v>
      </c>
      <c r="AC58">
        <v>24420</v>
      </c>
      <c r="AD58">
        <v>1</v>
      </c>
      <c r="AE58">
        <v>24419</v>
      </c>
      <c r="AF58">
        <v>24420</v>
      </c>
      <c r="AG58">
        <v>5</v>
      </c>
      <c r="AH58">
        <v>24415</v>
      </c>
      <c r="AI58" s="123">
        <f t="shared" si="2"/>
        <v>8.3251110014800206E-3</v>
      </c>
      <c r="AJ58" s="123">
        <f t="shared" si="3"/>
        <v>0.99167488899851997</v>
      </c>
      <c r="AK58" s="123">
        <f t="shared" si="4"/>
        <v>4.0950040950040951E-5</v>
      </c>
      <c r="AL58" s="123">
        <f t="shared" si="5"/>
        <v>0.99995904995904994</v>
      </c>
      <c r="AM58" s="123">
        <f t="shared" si="6"/>
        <v>2.0475020475020476E-4</v>
      </c>
      <c r="AN58" s="123">
        <f t="shared" si="7"/>
        <v>0.99979524979524981</v>
      </c>
    </row>
    <row r="59" spans="1:40" ht="15.75">
      <c r="A59" s="24"/>
      <c r="B59" s="13" t="s">
        <v>23</v>
      </c>
      <c r="C59" s="13">
        <v>22</v>
      </c>
      <c r="D59" s="14">
        <v>1622.5144</v>
      </c>
      <c r="E59" s="15">
        <v>38.017000000000003</v>
      </c>
      <c r="F59" s="15">
        <v>43.112099999999998</v>
      </c>
      <c r="G59" s="15">
        <v>44.141100000000002</v>
      </c>
      <c r="H59" s="15">
        <v>1947.4390000000001</v>
      </c>
      <c r="I59" s="15">
        <v>4.165</v>
      </c>
      <c r="J59" s="16">
        <f t="shared" si="0"/>
        <v>0.54095527777777785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 ca="1">bdrate($D59:$D62,E59:E62,$L59:$L62,M59:M62)</f>
        <v>#NAME?</v>
      </c>
      <c r="U59" s="22" t="e">
        <f ca="1">bdrate($D59:$D62,F59:F62,$L59:$L62,N59:N62)</f>
        <v>#NAME?</v>
      </c>
      <c r="V59" s="22" t="e">
        <f ca="1">bdrate($D59:$D62,G59:G62,$L59:$L62,O59:O62)</f>
        <v>#NAME?</v>
      </c>
      <c r="W59" s="44" t="e">
        <f ca="1">bdrateOld($D59:$D62,E59:E62,$L59:$L62,M59:M62)</f>
        <v>#NAME?</v>
      </c>
      <c r="X59" s="45" t="e">
        <f ca="1">bdrateOld($D59:$D62,F59:F62,$L59:$L62,N59:N62)</f>
        <v>#NAME?</v>
      </c>
      <c r="Y59" s="46" t="e">
        <f ca="1">bdrateOld($D59:$D62,G59:G62,$L59:$L62,O59:O62)</f>
        <v>#NAME?</v>
      </c>
      <c r="Z59">
        <v>51660</v>
      </c>
      <c r="AA59">
        <v>5434</v>
      </c>
      <c r="AB59">
        <v>46226</v>
      </c>
      <c r="AC59">
        <v>17136</v>
      </c>
      <c r="AD59">
        <v>193</v>
      </c>
      <c r="AE59">
        <v>16943</v>
      </c>
      <c r="AF59">
        <v>17136</v>
      </c>
      <c r="AG59">
        <v>152</v>
      </c>
      <c r="AH59">
        <v>16984</v>
      </c>
      <c r="AI59" s="123">
        <f t="shared" si="2"/>
        <v>0.10518776616337593</v>
      </c>
      <c r="AJ59" s="123">
        <f t="shared" si="3"/>
        <v>0.89481223383662412</v>
      </c>
      <c r="AK59" s="123">
        <f t="shared" si="4"/>
        <v>1.1262838468720822E-2</v>
      </c>
      <c r="AL59" s="123">
        <f t="shared" si="5"/>
        <v>0.98873716153127922</v>
      </c>
      <c r="AM59" s="123">
        <f t="shared" si="6"/>
        <v>8.8702147525676935E-3</v>
      </c>
      <c r="AN59" s="123">
        <f t="shared" si="7"/>
        <v>0.99112978524743234</v>
      </c>
    </row>
    <row r="60" spans="1:40" ht="15.75">
      <c r="A60" s="24"/>
      <c r="B60" s="24"/>
      <c r="C60" s="24">
        <v>27</v>
      </c>
      <c r="D60" s="25">
        <v>631.18880000000001</v>
      </c>
      <c r="E60" s="26">
        <v>34.662599999999998</v>
      </c>
      <c r="F60" s="26">
        <v>41.029400000000003</v>
      </c>
      <c r="G60" s="26">
        <v>42.016100000000002</v>
      </c>
      <c r="H60" s="26">
        <v>1462.3530000000001</v>
      </c>
      <c r="I60" s="26">
        <v>3.26</v>
      </c>
      <c r="J60" s="27">
        <f t="shared" si="0"/>
        <v>0.40620916666666668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  <c r="Z60">
        <v>41972</v>
      </c>
      <c r="AA60">
        <v>4311</v>
      </c>
      <c r="AB60">
        <v>37661</v>
      </c>
      <c r="AC60">
        <v>14874</v>
      </c>
      <c r="AD60">
        <v>28</v>
      </c>
      <c r="AE60">
        <v>14846</v>
      </c>
      <c r="AF60">
        <v>14874</v>
      </c>
      <c r="AG60">
        <v>27</v>
      </c>
      <c r="AH60">
        <v>14847</v>
      </c>
      <c r="AI60" s="123">
        <f t="shared" si="2"/>
        <v>0.10271133136376633</v>
      </c>
      <c r="AJ60" s="123">
        <f t="shared" si="3"/>
        <v>0.89728866863623369</v>
      </c>
      <c r="AK60" s="123">
        <f t="shared" si="4"/>
        <v>1.8824794944197929E-3</v>
      </c>
      <c r="AL60" s="123">
        <f t="shared" si="5"/>
        <v>0.99811752050558022</v>
      </c>
      <c r="AM60" s="123">
        <f t="shared" si="6"/>
        <v>1.8152480839048004E-3</v>
      </c>
      <c r="AN60" s="123">
        <f t="shared" si="7"/>
        <v>0.99818475191609524</v>
      </c>
    </row>
    <row r="61" spans="1:40" ht="15.75">
      <c r="A61" s="24"/>
      <c r="B61" s="24"/>
      <c r="C61" s="24">
        <v>32</v>
      </c>
      <c r="D61" s="25">
        <v>283.1696</v>
      </c>
      <c r="E61" s="26">
        <v>31.849599999999999</v>
      </c>
      <c r="F61" s="26">
        <v>39.564799999999998</v>
      </c>
      <c r="G61" s="26">
        <v>40.46</v>
      </c>
      <c r="H61" s="26">
        <v>1226.4480000000001</v>
      </c>
      <c r="I61" s="26">
        <v>2.87</v>
      </c>
      <c r="J61" s="27">
        <f t="shared" si="0"/>
        <v>0.34068000000000004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  <c r="Z61">
        <v>33380</v>
      </c>
      <c r="AA61">
        <v>3598</v>
      </c>
      <c r="AB61">
        <v>29782</v>
      </c>
      <c r="AC61">
        <v>12556</v>
      </c>
      <c r="AD61">
        <v>3</v>
      </c>
      <c r="AE61">
        <v>12553</v>
      </c>
      <c r="AF61">
        <v>12556</v>
      </c>
      <c r="AG61">
        <v>10</v>
      </c>
      <c r="AH61">
        <v>12546</v>
      </c>
      <c r="AI61" s="123">
        <f t="shared" si="2"/>
        <v>0.10778909526662672</v>
      </c>
      <c r="AJ61" s="123">
        <f t="shared" si="3"/>
        <v>0.89221090473337328</v>
      </c>
      <c r="AK61" s="123">
        <f t="shared" si="4"/>
        <v>2.3892959541255176E-4</v>
      </c>
      <c r="AL61" s="123">
        <f t="shared" si="5"/>
        <v>0.99976107040458739</v>
      </c>
      <c r="AM61" s="123">
        <f t="shared" si="6"/>
        <v>7.9643198470850593E-4</v>
      </c>
      <c r="AN61" s="123">
        <f t="shared" si="7"/>
        <v>0.99920356801529153</v>
      </c>
    </row>
    <row r="62" spans="1:40" ht="16.5" thickBot="1">
      <c r="A62" s="24"/>
      <c r="B62" s="34"/>
      <c r="C62" s="34">
        <v>37</v>
      </c>
      <c r="D62" s="35">
        <v>139.2944</v>
      </c>
      <c r="E62" s="36">
        <v>29.114599999999999</v>
      </c>
      <c r="F62" s="36">
        <v>38.467799999999997</v>
      </c>
      <c r="G62" s="36">
        <v>39.287100000000002</v>
      </c>
      <c r="H62" s="36">
        <v>1122.2550000000001</v>
      </c>
      <c r="I62" s="36">
        <v>2.6829999999999998</v>
      </c>
      <c r="J62" s="37">
        <f t="shared" si="0"/>
        <v>0.31173750000000006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  <c r="Z62">
        <v>27680</v>
      </c>
      <c r="AA62">
        <v>2393</v>
      </c>
      <c r="AB62">
        <v>25287</v>
      </c>
      <c r="AC62">
        <v>11390</v>
      </c>
      <c r="AD62">
        <v>1</v>
      </c>
      <c r="AE62">
        <v>11389</v>
      </c>
      <c r="AF62">
        <v>11390</v>
      </c>
      <c r="AG62">
        <v>2</v>
      </c>
      <c r="AH62">
        <v>11388</v>
      </c>
      <c r="AI62" s="123">
        <f t="shared" si="2"/>
        <v>8.6452312138728324E-2</v>
      </c>
      <c r="AJ62" s="123">
        <f t="shared" si="3"/>
        <v>0.91354768786127172</v>
      </c>
      <c r="AK62" s="123">
        <f t="shared" si="4"/>
        <v>8.7796312554872701E-5</v>
      </c>
      <c r="AL62" s="123">
        <f t="shared" si="5"/>
        <v>0.99991220368744516</v>
      </c>
      <c r="AM62" s="123">
        <f t="shared" si="6"/>
        <v>1.755926251097454E-4</v>
      </c>
      <c r="AN62" s="123">
        <f t="shared" si="7"/>
        <v>0.9998244073748902</v>
      </c>
    </row>
    <row r="63" spans="1:40" ht="15.75">
      <c r="A63" s="24"/>
      <c r="B63" s="13" t="s">
        <v>24</v>
      </c>
      <c r="C63" s="13">
        <v>22</v>
      </c>
      <c r="D63" s="14">
        <v>1639.6368</v>
      </c>
      <c r="E63" s="15">
        <v>38.224600000000002</v>
      </c>
      <c r="F63" s="15">
        <v>41.242199999999997</v>
      </c>
      <c r="G63" s="15">
        <v>42.183199999999999</v>
      </c>
      <c r="H63" s="15">
        <v>1617.34</v>
      </c>
      <c r="I63" s="15">
        <v>3.4470000000000001</v>
      </c>
      <c r="J63" s="16">
        <f t="shared" si="0"/>
        <v>0.44926111111111111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 ca="1">bdrate($D63:$D66,E63:E66,$L63:$L66,M63:M66)</f>
        <v>#NAME?</v>
      </c>
      <c r="U63" s="22" t="e">
        <f ca="1">bdrate($D63:$D66,F63:F66,$L63:$L66,N63:N66)</f>
        <v>#NAME?</v>
      </c>
      <c r="V63" s="22" t="e">
        <f ca="1">bdrate($D63:$D66,G63:G66,$L63:$L66,O63:O66)</f>
        <v>#NAME?</v>
      </c>
      <c r="W63" s="44" t="e">
        <f ca="1">bdrateOld($D63:$D66,E63:E66,$L63:$L66,M63:M66)</f>
        <v>#NAME?</v>
      </c>
      <c r="X63" s="45" t="e">
        <f ca="1">bdrateOld($D63:$D66,F63:F66,$L63:$L66,N63:N66)</f>
        <v>#NAME?</v>
      </c>
      <c r="Y63" s="46" t="e">
        <f ca="1">bdrateOld($D63:$D66,G63:G66,$L63:$L66,O63:O66)</f>
        <v>#NAME?</v>
      </c>
      <c r="Z63">
        <v>91864</v>
      </c>
      <c r="AA63">
        <v>4938</v>
      </c>
      <c r="AB63">
        <v>86926</v>
      </c>
      <c r="AC63">
        <v>31549</v>
      </c>
      <c r="AD63">
        <v>156</v>
      </c>
      <c r="AE63">
        <v>31393</v>
      </c>
      <c r="AF63">
        <v>31549</v>
      </c>
      <c r="AG63">
        <v>134</v>
      </c>
      <c r="AH63">
        <v>31415</v>
      </c>
      <c r="AI63" s="123">
        <f t="shared" si="2"/>
        <v>5.375337455368806E-2</v>
      </c>
      <c r="AJ63" s="123">
        <f t="shared" si="3"/>
        <v>0.94624662544631188</v>
      </c>
      <c r="AK63" s="123">
        <f t="shared" si="4"/>
        <v>4.9446892136042345E-3</v>
      </c>
      <c r="AL63" s="123">
        <f t="shared" si="5"/>
        <v>0.99505531078639575</v>
      </c>
      <c r="AM63" s="123">
        <f t="shared" si="6"/>
        <v>4.2473612475831249E-3</v>
      </c>
      <c r="AN63" s="123">
        <f t="shared" si="7"/>
        <v>0.99575263875241693</v>
      </c>
    </row>
    <row r="64" spans="1:40" ht="15.75">
      <c r="A64" s="24"/>
      <c r="B64" s="24"/>
      <c r="C64" s="24">
        <v>27</v>
      </c>
      <c r="D64" s="25">
        <v>752.66</v>
      </c>
      <c r="E64" s="26">
        <v>34.832900000000002</v>
      </c>
      <c r="F64" s="26">
        <v>38.720399999999998</v>
      </c>
      <c r="G64" s="26">
        <v>39.467500000000001</v>
      </c>
      <c r="H64" s="26">
        <v>1303.778</v>
      </c>
      <c r="I64" s="26">
        <v>2.7759999999999998</v>
      </c>
      <c r="J64" s="27">
        <f t="shared" si="0"/>
        <v>0.36216055555555554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  <c r="Z64">
        <v>71924</v>
      </c>
      <c r="AA64">
        <v>3947</v>
      </c>
      <c r="AB64">
        <v>67977</v>
      </c>
      <c r="AC64">
        <v>27129</v>
      </c>
      <c r="AD64">
        <v>62</v>
      </c>
      <c r="AE64">
        <v>27067</v>
      </c>
      <c r="AF64">
        <v>27129</v>
      </c>
      <c r="AG64">
        <v>72</v>
      </c>
      <c r="AH64">
        <v>27057</v>
      </c>
      <c r="AI64" s="123">
        <f t="shared" si="2"/>
        <v>5.4877370557811021E-2</v>
      </c>
      <c r="AJ64" s="123">
        <f t="shared" si="3"/>
        <v>0.94512262944218894</v>
      </c>
      <c r="AK64" s="123">
        <f t="shared" si="4"/>
        <v>2.2853772715544251E-3</v>
      </c>
      <c r="AL64" s="123">
        <f t="shared" si="5"/>
        <v>0.99771462272844558</v>
      </c>
      <c r="AM64" s="123">
        <f t="shared" si="6"/>
        <v>2.6539865089019129E-3</v>
      </c>
      <c r="AN64" s="123">
        <f t="shared" si="7"/>
        <v>0.99734601349109808</v>
      </c>
    </row>
    <row r="65" spans="1:40" ht="15.75">
      <c r="A65" s="24"/>
      <c r="B65" s="24"/>
      <c r="C65" s="24">
        <v>32</v>
      </c>
      <c r="D65" s="25">
        <v>351.46</v>
      </c>
      <c r="E65" s="26">
        <v>31.635899999999999</v>
      </c>
      <c r="F65" s="26">
        <v>36.737099999999998</v>
      </c>
      <c r="G65" s="26">
        <v>37.411700000000003</v>
      </c>
      <c r="H65" s="26">
        <v>1093.1769999999999</v>
      </c>
      <c r="I65" s="26">
        <v>2.371</v>
      </c>
      <c r="J65" s="27">
        <f t="shared" si="0"/>
        <v>0.30366027777777777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  <c r="Z65">
        <v>51588</v>
      </c>
      <c r="AA65">
        <v>2497</v>
      </c>
      <c r="AB65">
        <v>49091</v>
      </c>
      <c r="AC65">
        <v>22536</v>
      </c>
      <c r="AD65">
        <v>22</v>
      </c>
      <c r="AE65">
        <v>22514</v>
      </c>
      <c r="AF65">
        <v>22536</v>
      </c>
      <c r="AG65">
        <v>21</v>
      </c>
      <c r="AH65">
        <v>22515</v>
      </c>
      <c r="AI65" s="123">
        <f t="shared" si="2"/>
        <v>4.8402729316895404E-2</v>
      </c>
      <c r="AJ65" s="123">
        <f t="shared" si="3"/>
        <v>0.95159727068310462</v>
      </c>
      <c r="AK65" s="123">
        <f t="shared" si="4"/>
        <v>9.7621583244586441E-4</v>
      </c>
      <c r="AL65" s="123">
        <f t="shared" si="5"/>
        <v>0.99902378416755411</v>
      </c>
      <c r="AM65" s="123">
        <f t="shared" si="6"/>
        <v>9.3184238551650696E-4</v>
      </c>
      <c r="AN65" s="123">
        <f t="shared" si="7"/>
        <v>0.99906815761448353</v>
      </c>
    </row>
    <row r="66" spans="1:40" ht="16.5" thickBot="1">
      <c r="A66" s="24"/>
      <c r="B66" s="34"/>
      <c r="C66" s="34">
        <v>37</v>
      </c>
      <c r="D66" s="35">
        <v>163.57839999999999</v>
      </c>
      <c r="E66" s="36">
        <v>28.7148</v>
      </c>
      <c r="F66" s="36">
        <v>35.360900000000001</v>
      </c>
      <c r="G66" s="36">
        <v>35.9236</v>
      </c>
      <c r="H66" s="36">
        <v>960.51300000000003</v>
      </c>
      <c r="I66" s="36">
        <v>2.0750000000000002</v>
      </c>
      <c r="J66" s="37">
        <f t="shared" si="0"/>
        <v>0.26680916666666665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  <c r="Z66">
        <v>31180</v>
      </c>
      <c r="AA66">
        <v>952</v>
      </c>
      <c r="AB66">
        <v>30228</v>
      </c>
      <c r="AC66">
        <v>17622</v>
      </c>
      <c r="AD66">
        <v>7</v>
      </c>
      <c r="AE66">
        <v>17615</v>
      </c>
      <c r="AF66">
        <v>17622</v>
      </c>
      <c r="AG66">
        <v>2</v>
      </c>
      <c r="AH66">
        <v>17620</v>
      </c>
      <c r="AI66" s="123">
        <f t="shared" si="2"/>
        <v>3.0532392559332905E-2</v>
      </c>
      <c r="AJ66" s="123">
        <f t="shared" si="3"/>
        <v>0.96946760744066707</v>
      </c>
      <c r="AK66" s="123">
        <f t="shared" si="4"/>
        <v>3.9723073430938602E-4</v>
      </c>
      <c r="AL66" s="123">
        <f t="shared" si="5"/>
        <v>0.99960276926569058</v>
      </c>
      <c r="AM66" s="123">
        <f t="shared" si="6"/>
        <v>1.1349449551696743E-4</v>
      </c>
      <c r="AN66" s="123">
        <f t="shared" si="7"/>
        <v>0.99988650550448299</v>
      </c>
    </row>
    <row r="67" spans="1:40" ht="15.75">
      <c r="A67" s="24"/>
      <c r="B67" s="13" t="s">
        <v>19</v>
      </c>
      <c r="C67" s="13">
        <v>22</v>
      </c>
      <c r="D67" s="14">
        <v>1196.2639999999999</v>
      </c>
      <c r="E67" s="15">
        <v>39.465400000000002</v>
      </c>
      <c r="F67" s="15">
        <v>41.496600000000001</v>
      </c>
      <c r="G67" s="15">
        <v>42.592599999999997</v>
      </c>
      <c r="H67" s="15">
        <v>1268.085</v>
      </c>
      <c r="I67" s="15">
        <v>2.5419999999999998</v>
      </c>
      <c r="J67" s="16">
        <f t="shared" si="0"/>
        <v>0.35224583333333337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 ca="1">bdrate($D67:$D70,E67:E70,$L67:$L70,M67:M70)</f>
        <v>#NAME?</v>
      </c>
      <c r="U67" s="22" t="e">
        <f ca="1">bdrate($D67:$D70,F67:F70,$L67:$L70,N67:N70)</f>
        <v>#NAME?</v>
      </c>
      <c r="V67" s="22" t="e">
        <f ca="1">bdrate($D67:$D70,G67:G70,$L67:$L70,O67:O70)</f>
        <v>#NAME?</v>
      </c>
      <c r="W67" s="44" t="e">
        <f ca="1">bdrateOld($D67:$D70,E67:E70,$L67:$L70,M67:M70)</f>
        <v>#NAME?</v>
      </c>
      <c r="X67" s="45" t="e">
        <f ca="1">bdrateOld($D67:$D70,F67:F70,$L67:$L70,N67:N70)</f>
        <v>#NAME?</v>
      </c>
      <c r="Y67" s="46" t="e">
        <f ca="1">bdrateOld($D67:$D70,G67:G70,$L67:$L70,O67:O70)</f>
        <v>#NAME?</v>
      </c>
      <c r="Z67">
        <v>114552</v>
      </c>
      <c r="AA67">
        <v>1297</v>
      </c>
      <c r="AB67">
        <v>113255</v>
      </c>
      <c r="AC67">
        <v>50573</v>
      </c>
      <c r="AD67">
        <v>23</v>
      </c>
      <c r="AE67">
        <v>50550</v>
      </c>
      <c r="AF67">
        <v>50573</v>
      </c>
      <c r="AG67">
        <v>16</v>
      </c>
      <c r="AH67">
        <v>50557</v>
      </c>
      <c r="AI67" s="123">
        <f t="shared" si="2"/>
        <v>1.1322368880508416E-2</v>
      </c>
      <c r="AJ67" s="123">
        <f t="shared" si="3"/>
        <v>0.98867763111949158</v>
      </c>
      <c r="AK67" s="123">
        <f t="shared" si="4"/>
        <v>4.5478812805251816E-4</v>
      </c>
      <c r="AL67" s="123">
        <f t="shared" si="5"/>
        <v>0.99954521187194745</v>
      </c>
      <c r="AM67" s="123">
        <f t="shared" si="6"/>
        <v>3.1637434994957785E-4</v>
      </c>
      <c r="AN67" s="123">
        <f t="shared" si="7"/>
        <v>0.99968362565005042</v>
      </c>
    </row>
    <row r="68" spans="1:40" ht="15.75">
      <c r="A68" s="24"/>
      <c r="B68" s="24"/>
      <c r="C68" s="24">
        <v>27</v>
      </c>
      <c r="D68" s="25">
        <v>587.09439999999995</v>
      </c>
      <c r="E68" s="26">
        <v>35.743499999999997</v>
      </c>
      <c r="F68" s="26">
        <v>38.785200000000003</v>
      </c>
      <c r="G68" s="26">
        <v>40.074100000000001</v>
      </c>
      <c r="H68" s="26">
        <v>1060.0730000000001</v>
      </c>
      <c r="I68" s="26">
        <v>2.0739999999999998</v>
      </c>
      <c r="J68" s="27">
        <f t="shared" ref="J68:J98" si="8">H68/3600</f>
        <v>0.29446472222222225</v>
      </c>
      <c r="L68" s="25"/>
      <c r="M68" s="26"/>
      <c r="N68" s="26"/>
      <c r="O68" s="26"/>
      <c r="P68" s="26"/>
      <c r="Q68" s="26"/>
      <c r="R68" s="27">
        <f t="shared" ref="R68:R98" si="9">P68/3600</f>
        <v>0</v>
      </c>
      <c r="S68" s="20"/>
      <c r="T68" s="31"/>
      <c r="U68" s="32"/>
      <c r="V68" s="32"/>
      <c r="W68" s="31"/>
      <c r="X68" s="32"/>
      <c r="Y68" s="33"/>
      <c r="Z68">
        <v>77956</v>
      </c>
      <c r="AA68">
        <v>1028</v>
      </c>
      <c r="AB68">
        <v>76928</v>
      </c>
      <c r="AC68">
        <v>37989</v>
      </c>
      <c r="AD68">
        <v>14</v>
      </c>
      <c r="AE68">
        <v>37975</v>
      </c>
      <c r="AF68">
        <v>37989</v>
      </c>
      <c r="AG68">
        <v>7</v>
      </c>
      <c r="AH68">
        <v>37982</v>
      </c>
      <c r="AI68" s="123">
        <f>AA68/Z68</f>
        <v>1.3186925958232849E-2</v>
      </c>
      <c r="AJ68" s="123">
        <f>AB68/Z68</f>
        <v>0.9868130740417671</v>
      </c>
      <c r="AK68" s="123">
        <f>AD68/AC68</f>
        <v>3.6852773171181132E-4</v>
      </c>
      <c r="AL68" s="123">
        <f>AE68/AC68</f>
        <v>0.99963147226828819</v>
      </c>
      <c r="AM68" s="123">
        <f>AG68/AF68</f>
        <v>1.8426386585590566E-4</v>
      </c>
      <c r="AN68" s="123">
        <f>AH68/AF68</f>
        <v>0.9998157361341441</v>
      </c>
    </row>
    <row r="69" spans="1:40" ht="15.75">
      <c r="A69" s="24"/>
      <c r="B69" s="24"/>
      <c r="C69" s="24">
        <v>32</v>
      </c>
      <c r="D69" s="25">
        <v>285.24880000000002</v>
      </c>
      <c r="E69" s="26">
        <v>32.344499999999996</v>
      </c>
      <c r="F69" s="26">
        <v>36.786999999999999</v>
      </c>
      <c r="G69" s="26">
        <v>38.036999999999999</v>
      </c>
      <c r="H69" s="26">
        <v>890.64099999999996</v>
      </c>
      <c r="I69" s="26">
        <v>1.7470000000000001</v>
      </c>
      <c r="J69" s="27">
        <f t="shared" si="8"/>
        <v>0.24740027777777776</v>
      </c>
      <c r="L69" s="25"/>
      <c r="M69" s="26"/>
      <c r="N69" s="26"/>
      <c r="O69" s="26"/>
      <c r="P69" s="26"/>
      <c r="Q69" s="26"/>
      <c r="R69" s="27">
        <f t="shared" si="9"/>
        <v>0</v>
      </c>
      <c r="S69" s="20"/>
      <c r="T69" s="31"/>
      <c r="U69" s="32"/>
      <c r="V69" s="32"/>
      <c r="W69" s="31"/>
      <c r="X69" s="32"/>
      <c r="Y69" s="33"/>
      <c r="Z69">
        <v>47952</v>
      </c>
      <c r="AA69">
        <v>532</v>
      </c>
      <c r="AB69">
        <v>47420</v>
      </c>
      <c r="AC69">
        <v>26886</v>
      </c>
      <c r="AD69">
        <v>8</v>
      </c>
      <c r="AE69">
        <v>26878</v>
      </c>
      <c r="AF69">
        <v>26886</v>
      </c>
      <c r="AG69">
        <v>0</v>
      </c>
      <c r="AH69">
        <v>26886</v>
      </c>
      <c r="AI69" s="123">
        <f>AA69/Z69</f>
        <v>1.1094427761094428E-2</v>
      </c>
      <c r="AJ69" s="123">
        <f>AB69/Z69</f>
        <v>0.98890557223890552</v>
      </c>
      <c r="AK69" s="123">
        <f>AD69/AC69</f>
        <v>2.975526296213643E-4</v>
      </c>
      <c r="AL69" s="123">
        <f>AE69/AC69</f>
        <v>0.99970244737037861</v>
      </c>
      <c r="AM69" s="123">
        <f>AG69/AF69</f>
        <v>0</v>
      </c>
      <c r="AN69" s="123">
        <f>AH69/AF69</f>
        <v>1</v>
      </c>
    </row>
    <row r="70" spans="1:40" ht="16.5" thickBot="1">
      <c r="A70" s="34"/>
      <c r="B70" s="34"/>
      <c r="C70" s="34">
        <v>37</v>
      </c>
      <c r="D70" s="35">
        <v>141.012</v>
      </c>
      <c r="E70" s="36">
        <v>29.542400000000001</v>
      </c>
      <c r="F70" s="36">
        <v>35.422899999999998</v>
      </c>
      <c r="G70" s="36">
        <v>36.5807</v>
      </c>
      <c r="H70" s="36">
        <v>755.35599999999999</v>
      </c>
      <c r="I70" s="36">
        <v>1.544</v>
      </c>
      <c r="J70" s="37">
        <f t="shared" si="8"/>
        <v>0.2098211111111111</v>
      </c>
      <c r="L70" s="35"/>
      <c r="M70" s="36"/>
      <c r="N70" s="36"/>
      <c r="O70" s="36"/>
      <c r="P70" s="36"/>
      <c r="Q70" s="36"/>
      <c r="R70" s="37">
        <f t="shared" si="9"/>
        <v>0</v>
      </c>
      <c r="S70" s="20"/>
      <c r="T70" s="41"/>
      <c r="U70" s="42"/>
      <c r="V70" s="42"/>
      <c r="W70" s="41"/>
      <c r="X70" s="42"/>
      <c r="Y70" s="43"/>
      <c r="Z70">
        <v>24652</v>
      </c>
      <c r="AA70">
        <v>153</v>
      </c>
      <c r="AB70">
        <v>24499</v>
      </c>
      <c r="AC70">
        <v>17850</v>
      </c>
      <c r="AD70">
        <v>0</v>
      </c>
      <c r="AE70">
        <v>17850</v>
      </c>
      <c r="AF70">
        <v>17850</v>
      </c>
      <c r="AG70">
        <v>0</v>
      </c>
      <c r="AH70">
        <v>17850</v>
      </c>
      <c r="AI70" s="123">
        <f>AA70/Z70</f>
        <v>6.2063929904267404E-3</v>
      </c>
      <c r="AJ70" s="123">
        <f>AB70/Z70</f>
        <v>0.99379360700957331</v>
      </c>
      <c r="AK70" s="123">
        <f>AD70/AC70</f>
        <v>0</v>
      </c>
      <c r="AL70" s="123">
        <f>AE70/AC70</f>
        <v>1</v>
      </c>
      <c r="AM70" s="123">
        <f>AG70/AF70</f>
        <v>0</v>
      </c>
      <c r="AN70" s="123">
        <f>AH70/AF70</f>
        <v>1</v>
      </c>
    </row>
    <row r="71" spans="1:40">
      <c r="A71" s="63" t="s">
        <v>25</v>
      </c>
      <c r="B71" s="63" t="s">
        <v>88</v>
      </c>
      <c r="C71" s="63">
        <v>22</v>
      </c>
      <c r="D71" s="64"/>
      <c r="E71" s="65"/>
      <c r="F71" s="65"/>
      <c r="G71" s="65"/>
      <c r="H71" s="65"/>
      <c r="I71" s="65"/>
      <c r="J71" s="66"/>
      <c r="K71" s="67"/>
      <c r="L71" s="64"/>
      <c r="M71" s="65"/>
      <c r="N71" s="65"/>
      <c r="O71" s="65"/>
      <c r="P71" s="65"/>
      <c r="Q71" s="65"/>
      <c r="R71" s="66"/>
      <c r="S71" s="68"/>
      <c r="T71" s="69"/>
      <c r="U71" s="70"/>
      <c r="V71" s="71"/>
      <c r="W71" s="69"/>
      <c r="X71" s="70"/>
      <c r="Y71" s="71"/>
      <c r="Z71" s="122"/>
      <c r="AA71" s="122"/>
      <c r="AB71" s="122"/>
      <c r="AC71" s="122"/>
    </row>
    <row r="72" spans="1:40">
      <c r="A72" s="72" t="s">
        <v>26</v>
      </c>
      <c r="B72" s="72"/>
      <c r="C72" s="72">
        <v>27</v>
      </c>
      <c r="D72" s="73"/>
      <c r="E72" s="74"/>
      <c r="F72" s="74"/>
      <c r="G72" s="74"/>
      <c r="H72" s="74"/>
      <c r="I72" s="74"/>
      <c r="J72" s="75"/>
      <c r="K72" s="67"/>
      <c r="L72" s="73"/>
      <c r="M72" s="74"/>
      <c r="N72" s="74"/>
      <c r="O72" s="74"/>
      <c r="P72" s="74"/>
      <c r="Q72" s="74"/>
      <c r="R72" s="75"/>
      <c r="S72" s="68"/>
      <c r="T72" s="76"/>
      <c r="U72" s="77"/>
      <c r="V72" s="78"/>
      <c r="W72" s="76"/>
      <c r="X72" s="77"/>
      <c r="Y72" s="78"/>
      <c r="Z72" s="122"/>
      <c r="AA72" s="122"/>
      <c r="AB72" s="122"/>
      <c r="AC72" s="122"/>
    </row>
    <row r="73" spans="1:40">
      <c r="A73" s="72"/>
      <c r="B73" s="72"/>
      <c r="C73" s="72">
        <v>32</v>
      </c>
      <c r="D73" s="73"/>
      <c r="E73" s="74"/>
      <c r="F73" s="74"/>
      <c r="G73" s="74"/>
      <c r="H73" s="74"/>
      <c r="I73" s="74"/>
      <c r="J73" s="75"/>
      <c r="K73" s="67"/>
      <c r="L73" s="73"/>
      <c r="M73" s="74"/>
      <c r="N73" s="74"/>
      <c r="O73" s="74"/>
      <c r="P73" s="74"/>
      <c r="Q73" s="74"/>
      <c r="R73" s="75"/>
      <c r="S73" s="68"/>
      <c r="T73" s="76"/>
      <c r="U73" s="77"/>
      <c r="V73" s="78"/>
      <c r="W73" s="76"/>
      <c r="X73" s="77"/>
      <c r="Y73" s="78"/>
      <c r="Z73" s="122"/>
      <c r="AA73" s="122"/>
      <c r="AB73" s="122"/>
      <c r="AC73" s="122"/>
    </row>
    <row r="74" spans="1:40" ht="12.75" thickBot="1">
      <c r="A74" s="72"/>
      <c r="B74" s="79"/>
      <c r="C74" s="79">
        <v>37</v>
      </c>
      <c r="D74" s="80"/>
      <c r="E74" s="81"/>
      <c r="F74" s="81"/>
      <c r="G74" s="81"/>
      <c r="H74" s="81"/>
      <c r="I74" s="81"/>
      <c r="J74" s="82"/>
      <c r="K74" s="67"/>
      <c r="L74" s="80"/>
      <c r="M74" s="81"/>
      <c r="N74" s="81"/>
      <c r="O74" s="81"/>
      <c r="P74" s="81"/>
      <c r="Q74" s="81"/>
      <c r="R74" s="82"/>
      <c r="S74" s="68"/>
      <c r="T74" s="83"/>
      <c r="U74" s="84"/>
      <c r="V74" s="85"/>
      <c r="W74" s="83"/>
      <c r="X74" s="84"/>
      <c r="Y74" s="85"/>
      <c r="Z74" s="122"/>
      <c r="AA74" s="122"/>
      <c r="AB74" s="122"/>
      <c r="AC74" s="122"/>
    </row>
    <row r="75" spans="1:40">
      <c r="A75" s="72"/>
      <c r="B75" s="63" t="s">
        <v>89</v>
      </c>
      <c r="C75" s="63">
        <v>22</v>
      </c>
      <c r="D75" s="64"/>
      <c r="E75" s="65"/>
      <c r="F75" s="65"/>
      <c r="G75" s="65"/>
      <c r="H75" s="65"/>
      <c r="I75" s="65"/>
      <c r="J75" s="66"/>
      <c r="K75" s="67"/>
      <c r="L75" s="64"/>
      <c r="M75" s="65"/>
      <c r="N75" s="65"/>
      <c r="O75" s="65"/>
      <c r="P75" s="65"/>
      <c r="Q75" s="65"/>
      <c r="R75" s="66"/>
      <c r="S75" s="68"/>
      <c r="T75" s="69"/>
      <c r="U75" s="70"/>
      <c r="V75" s="71"/>
      <c r="W75" s="69"/>
      <c r="X75" s="70"/>
      <c r="Y75" s="71"/>
      <c r="Z75" s="122"/>
      <c r="AA75" s="122"/>
      <c r="AB75" s="122"/>
      <c r="AC75" s="122"/>
    </row>
    <row r="76" spans="1:40">
      <c r="A76" s="72"/>
      <c r="B76" s="72"/>
      <c r="C76" s="72">
        <v>27</v>
      </c>
      <c r="D76" s="73"/>
      <c r="E76" s="74"/>
      <c r="F76" s="74"/>
      <c r="G76" s="74"/>
      <c r="H76" s="74"/>
      <c r="I76" s="74"/>
      <c r="J76" s="75"/>
      <c r="K76" s="67"/>
      <c r="L76" s="73"/>
      <c r="M76" s="74"/>
      <c r="N76" s="74"/>
      <c r="O76" s="74"/>
      <c r="P76" s="74"/>
      <c r="Q76" s="74"/>
      <c r="R76" s="75"/>
      <c r="S76" s="68"/>
      <c r="T76" s="76"/>
      <c r="U76" s="77"/>
      <c r="V76" s="78"/>
      <c r="W76" s="76"/>
      <c r="X76" s="77"/>
      <c r="Y76" s="78"/>
      <c r="Z76" s="122"/>
      <c r="AA76" s="122"/>
      <c r="AB76" s="122"/>
      <c r="AC76" s="122"/>
    </row>
    <row r="77" spans="1:40">
      <c r="A77" s="72"/>
      <c r="B77" s="72"/>
      <c r="C77" s="72">
        <v>32</v>
      </c>
      <c r="D77" s="73"/>
      <c r="E77" s="74"/>
      <c r="F77" s="74"/>
      <c r="G77" s="74"/>
      <c r="H77" s="74"/>
      <c r="I77" s="74"/>
      <c r="J77" s="75"/>
      <c r="K77" s="67"/>
      <c r="L77" s="73"/>
      <c r="M77" s="74"/>
      <c r="N77" s="74"/>
      <c r="O77" s="74"/>
      <c r="P77" s="74"/>
      <c r="Q77" s="74"/>
      <c r="R77" s="75"/>
      <c r="S77" s="68"/>
      <c r="T77" s="76"/>
      <c r="U77" s="77"/>
      <c r="V77" s="78"/>
      <c r="W77" s="76"/>
      <c r="X77" s="77"/>
      <c r="Y77" s="78"/>
      <c r="Z77" s="122"/>
      <c r="AA77" s="122"/>
      <c r="AB77" s="122"/>
      <c r="AC77" s="122"/>
    </row>
    <row r="78" spans="1:40" ht="12.75" thickBot="1">
      <c r="A78" s="72"/>
      <c r="B78" s="79"/>
      <c r="C78" s="79">
        <v>37</v>
      </c>
      <c r="D78" s="80"/>
      <c r="E78" s="81"/>
      <c r="F78" s="81"/>
      <c r="G78" s="81"/>
      <c r="H78" s="81"/>
      <c r="I78" s="81"/>
      <c r="J78" s="82"/>
      <c r="K78" s="67"/>
      <c r="L78" s="80"/>
      <c r="M78" s="81"/>
      <c r="N78" s="81"/>
      <c r="O78" s="81"/>
      <c r="P78" s="81"/>
      <c r="Q78" s="81"/>
      <c r="R78" s="82"/>
      <c r="S78" s="68"/>
      <c r="T78" s="83"/>
      <c r="U78" s="84"/>
      <c r="V78" s="85"/>
      <c r="W78" s="83"/>
      <c r="X78" s="84"/>
      <c r="Y78" s="85"/>
      <c r="Z78" s="122"/>
      <c r="AA78" s="122"/>
      <c r="AB78" s="122"/>
      <c r="AC78" s="122"/>
    </row>
    <row r="79" spans="1:40">
      <c r="A79" s="72"/>
      <c r="B79" s="63" t="s">
        <v>90</v>
      </c>
      <c r="C79" s="63">
        <v>22</v>
      </c>
      <c r="D79" s="64"/>
      <c r="E79" s="65"/>
      <c r="F79" s="65"/>
      <c r="G79" s="65"/>
      <c r="H79" s="65"/>
      <c r="I79" s="65"/>
      <c r="J79" s="66"/>
      <c r="K79" s="67"/>
      <c r="L79" s="64"/>
      <c r="M79" s="65"/>
      <c r="N79" s="65"/>
      <c r="O79" s="65"/>
      <c r="P79" s="65"/>
      <c r="Q79" s="65"/>
      <c r="R79" s="66"/>
      <c r="S79" s="68"/>
      <c r="T79" s="69"/>
      <c r="U79" s="70"/>
      <c r="V79" s="71"/>
      <c r="W79" s="69"/>
      <c r="X79" s="70"/>
      <c r="Y79" s="71"/>
      <c r="Z79" s="122"/>
      <c r="AA79" s="122"/>
      <c r="AB79" s="122"/>
      <c r="AC79" s="122"/>
    </row>
    <row r="80" spans="1:40">
      <c r="A80" s="72"/>
      <c r="B80" s="72"/>
      <c r="C80" s="72">
        <v>27</v>
      </c>
      <c r="D80" s="73"/>
      <c r="E80" s="74"/>
      <c r="F80" s="74"/>
      <c r="G80" s="74"/>
      <c r="H80" s="74"/>
      <c r="I80" s="74"/>
      <c r="J80" s="75"/>
      <c r="K80" s="67"/>
      <c r="L80" s="73"/>
      <c r="M80" s="74"/>
      <c r="N80" s="74"/>
      <c r="O80" s="74"/>
      <c r="P80" s="74"/>
      <c r="Q80" s="74"/>
      <c r="R80" s="75"/>
      <c r="S80" s="68"/>
      <c r="T80" s="76"/>
      <c r="U80" s="77"/>
      <c r="V80" s="78"/>
      <c r="W80" s="76"/>
      <c r="X80" s="77"/>
      <c r="Y80" s="78"/>
      <c r="Z80" s="122"/>
      <c r="AA80" s="122"/>
      <c r="AB80" s="122"/>
      <c r="AC80" s="122"/>
    </row>
    <row r="81" spans="1:40">
      <c r="A81" s="72"/>
      <c r="B81" s="72"/>
      <c r="C81" s="72">
        <v>32</v>
      </c>
      <c r="D81" s="73"/>
      <c r="E81" s="74"/>
      <c r="F81" s="74"/>
      <c r="G81" s="74"/>
      <c r="H81" s="74"/>
      <c r="I81" s="74"/>
      <c r="J81" s="75"/>
      <c r="K81" s="67"/>
      <c r="L81" s="73"/>
      <c r="M81" s="74"/>
      <c r="N81" s="74"/>
      <c r="O81" s="74"/>
      <c r="P81" s="74"/>
      <c r="Q81" s="74"/>
      <c r="R81" s="75"/>
      <c r="S81" s="68"/>
      <c r="T81" s="76"/>
      <c r="U81" s="77"/>
      <c r="V81" s="78"/>
      <c r="W81" s="76"/>
      <c r="X81" s="77"/>
      <c r="Y81" s="78"/>
      <c r="Z81" s="122"/>
      <c r="AA81" s="122"/>
      <c r="AB81" s="122"/>
      <c r="AC81" s="122"/>
    </row>
    <row r="82" spans="1:40" ht="12.75" thickBot="1">
      <c r="A82" s="79"/>
      <c r="B82" s="79"/>
      <c r="C82" s="79">
        <v>37</v>
      </c>
      <c r="D82" s="80"/>
      <c r="E82" s="81"/>
      <c r="F82" s="81"/>
      <c r="G82" s="81"/>
      <c r="H82" s="81"/>
      <c r="I82" s="81"/>
      <c r="J82" s="82"/>
      <c r="K82" s="67"/>
      <c r="L82" s="80"/>
      <c r="M82" s="81"/>
      <c r="N82" s="81"/>
      <c r="O82" s="81"/>
      <c r="P82" s="81"/>
      <c r="Q82" s="81"/>
      <c r="R82" s="82"/>
      <c r="S82" s="68"/>
      <c r="T82" s="83"/>
      <c r="U82" s="84"/>
      <c r="V82" s="85"/>
      <c r="W82" s="83"/>
      <c r="X82" s="84"/>
      <c r="Y82" s="85"/>
      <c r="Z82" s="122"/>
      <c r="AA82" s="122"/>
      <c r="AB82" s="122"/>
      <c r="AC82" s="122"/>
    </row>
    <row r="83" spans="1:40" ht="15.75">
      <c r="A83" s="117" t="s">
        <v>61</v>
      </c>
      <c r="B83" s="117" t="s">
        <v>62</v>
      </c>
      <c r="C83" s="117">
        <v>22</v>
      </c>
      <c r="D83" s="14">
        <v>3588.7231999999999</v>
      </c>
      <c r="E83" s="15">
        <v>40.5854</v>
      </c>
      <c r="F83" s="15">
        <v>42.972200000000001</v>
      </c>
      <c r="G83" s="15">
        <v>43.519500000000001</v>
      </c>
      <c r="H83" s="15">
        <v>6651.8509999999997</v>
      </c>
      <c r="I83" s="15">
        <v>11.106999999999999</v>
      </c>
      <c r="J83" s="16">
        <f t="shared" si="8"/>
        <v>1.8477363888888887</v>
      </c>
      <c r="L83" s="14"/>
      <c r="M83" s="15"/>
      <c r="N83" s="15"/>
      <c r="O83" s="15"/>
      <c r="P83" s="15"/>
      <c r="Q83" s="15"/>
      <c r="R83" s="16">
        <f t="shared" si="9"/>
        <v>0</v>
      </c>
      <c r="S83" s="20"/>
      <c r="T83" s="21" t="e">
        <f ca="1">bdrate($D83:$D86,E83:E86,$L83:$L86,M83:M86)</f>
        <v>#NAME?</v>
      </c>
      <c r="U83" s="22" t="e">
        <f ca="1">bdrate($D83:$D86,F83:F86,$L83:$L86,N83:N86)</f>
        <v>#NAME?</v>
      </c>
      <c r="V83" s="22" t="e">
        <f ca="1">bdrate($D83:$D86,G83:G86,$L83:$L86,O83:O86)</f>
        <v>#NAME?</v>
      </c>
      <c r="W83" s="44" t="e">
        <f ca="1">bdrateOld($D83:$D86,E83:E86,$L83:$L86,M83:M86)</f>
        <v>#NAME?</v>
      </c>
      <c r="X83" s="45" t="e">
        <f ca="1">bdrateOld($D83:$D86,F83:F86,$L83:$L86,N83:N86)</f>
        <v>#NAME?</v>
      </c>
      <c r="Y83" s="46" t="e">
        <f ca="1">bdrateOld($D83:$D86,G83:G86,$L83:$L86,O83:O86)</f>
        <v>#NAME?</v>
      </c>
      <c r="Z83">
        <v>493840</v>
      </c>
      <c r="AA83">
        <v>17790</v>
      </c>
      <c r="AB83">
        <v>476050</v>
      </c>
      <c r="AC83">
        <v>207887</v>
      </c>
      <c r="AD83">
        <v>1818</v>
      </c>
      <c r="AE83">
        <v>206069</v>
      </c>
      <c r="AF83">
        <v>207887</v>
      </c>
      <c r="AG83">
        <v>1949</v>
      </c>
      <c r="AH83">
        <v>205938</v>
      </c>
      <c r="AI83" s="123">
        <f>AA83/Z83</f>
        <v>3.6023813380852095E-2</v>
      </c>
      <c r="AJ83" s="123">
        <f>AB83/Z83</f>
        <v>0.96397618661914786</v>
      </c>
      <c r="AK83" s="123">
        <f>AD83/AC83</f>
        <v>8.7451355784632992E-3</v>
      </c>
      <c r="AL83" s="123">
        <f>AE83/AC83</f>
        <v>0.99125486442153665</v>
      </c>
      <c r="AM83" s="123">
        <f>AG83/AF83</f>
        <v>9.3752856118949242E-3</v>
      </c>
      <c r="AN83" s="123">
        <f>AH83/AF83</f>
        <v>0.99062471438810507</v>
      </c>
    </row>
    <row r="84" spans="1:40" ht="15.75">
      <c r="A84" s="118"/>
      <c r="B84" s="118"/>
      <c r="C84" s="118">
        <v>27</v>
      </c>
      <c r="D84" s="25">
        <v>1773.7944</v>
      </c>
      <c r="E84" s="26">
        <v>37.397199999999998</v>
      </c>
      <c r="F84" s="26">
        <v>40.389099999999999</v>
      </c>
      <c r="G84" s="26">
        <v>40.595999999999997</v>
      </c>
      <c r="H84" s="26">
        <v>5618.5320000000002</v>
      </c>
      <c r="I84" s="26">
        <v>9.282</v>
      </c>
      <c r="J84" s="27">
        <f t="shared" si="8"/>
        <v>1.5607033333333333</v>
      </c>
      <c r="L84" s="25"/>
      <c r="M84" s="26"/>
      <c r="N84" s="26"/>
      <c r="O84" s="26"/>
      <c r="P84" s="26"/>
      <c r="Q84" s="26"/>
      <c r="R84" s="27">
        <f t="shared" si="9"/>
        <v>0</v>
      </c>
      <c r="S84" s="20"/>
      <c r="T84" s="31"/>
      <c r="U84" s="32"/>
      <c r="V84" s="32"/>
      <c r="W84" s="31"/>
      <c r="X84" s="32"/>
      <c r="Y84" s="33"/>
      <c r="Z84">
        <v>298500</v>
      </c>
      <c r="AA84">
        <v>9898</v>
      </c>
      <c r="AB84">
        <v>288602</v>
      </c>
      <c r="AC84">
        <v>154125</v>
      </c>
      <c r="AD84">
        <v>1199</v>
      </c>
      <c r="AE84">
        <v>152926</v>
      </c>
      <c r="AF84">
        <v>154125</v>
      </c>
      <c r="AG84">
        <v>1241</v>
      </c>
      <c r="AH84">
        <v>152884</v>
      </c>
      <c r="AI84" s="123">
        <f t="shared" ref="AI84:AI98" si="10">AA84/Z84</f>
        <v>3.3159128978224456E-2</v>
      </c>
      <c r="AJ84" s="123">
        <f t="shared" ref="AJ84:AJ98" si="11">AB84/Z84</f>
        <v>0.96684087102177552</v>
      </c>
      <c r="AK84" s="123">
        <f t="shared" ref="AK84:AK98" si="12">AD84/AC84</f>
        <v>7.7793998377939984E-3</v>
      </c>
      <c r="AL84" s="123">
        <f t="shared" ref="AL84:AL98" si="13">AE84/AC84</f>
        <v>0.99222060016220603</v>
      </c>
      <c r="AM84" s="123">
        <f t="shared" ref="AM84:AM98" si="14">AG84/AF84</f>
        <v>8.0519059205190584E-3</v>
      </c>
      <c r="AN84" s="123">
        <f t="shared" ref="AN84:AN98" si="15">AH84/AF84</f>
        <v>0.99194809407948092</v>
      </c>
    </row>
    <row r="85" spans="1:40" ht="15.75">
      <c r="A85" s="118"/>
      <c r="B85" s="118"/>
      <c r="C85" s="118">
        <v>32</v>
      </c>
      <c r="D85" s="25">
        <v>893.39520000000005</v>
      </c>
      <c r="E85" s="26">
        <v>34.355400000000003</v>
      </c>
      <c r="F85" s="26">
        <v>38.120899999999999</v>
      </c>
      <c r="G85" s="26">
        <v>38.140500000000003</v>
      </c>
      <c r="H85" s="26">
        <v>4836.857</v>
      </c>
      <c r="I85" s="26">
        <v>7.8780000000000001</v>
      </c>
      <c r="J85" s="27">
        <f t="shared" si="8"/>
        <v>1.3435713888888889</v>
      </c>
      <c r="L85" s="25"/>
      <c r="M85" s="26"/>
      <c r="N85" s="26"/>
      <c r="O85" s="26"/>
      <c r="P85" s="26"/>
      <c r="Q85" s="26"/>
      <c r="R85" s="27">
        <f t="shared" si="9"/>
        <v>0</v>
      </c>
      <c r="S85" s="20"/>
      <c r="T85" s="31"/>
      <c r="U85" s="32"/>
      <c r="V85" s="32"/>
      <c r="W85" s="31"/>
      <c r="X85" s="32"/>
      <c r="Y85" s="33"/>
      <c r="Z85">
        <v>149320</v>
      </c>
      <c r="AA85">
        <v>5321</v>
      </c>
      <c r="AB85">
        <v>143999</v>
      </c>
      <c r="AC85">
        <v>102401</v>
      </c>
      <c r="AD85">
        <v>834</v>
      </c>
      <c r="AE85">
        <v>101567</v>
      </c>
      <c r="AF85">
        <v>102401</v>
      </c>
      <c r="AG85">
        <v>802</v>
      </c>
      <c r="AH85">
        <v>101599</v>
      </c>
      <c r="AI85" s="123">
        <f t="shared" si="10"/>
        <v>3.5634878114117328E-2</v>
      </c>
      <c r="AJ85" s="123">
        <f t="shared" si="11"/>
        <v>0.96436512188588264</v>
      </c>
      <c r="AK85" s="123">
        <f t="shared" si="12"/>
        <v>8.1444517143387275E-3</v>
      </c>
      <c r="AL85" s="123">
        <f t="shared" si="13"/>
        <v>0.99185554828566125</v>
      </c>
      <c r="AM85" s="123">
        <f t="shared" si="14"/>
        <v>7.8319547660667382E-3</v>
      </c>
      <c r="AN85" s="123">
        <f t="shared" si="15"/>
        <v>0.99216804523393332</v>
      </c>
    </row>
    <row r="86" spans="1:40" ht="16.5" thickBot="1">
      <c r="A86" s="118"/>
      <c r="B86" s="119"/>
      <c r="C86" s="119">
        <v>37</v>
      </c>
      <c r="D86" s="35">
        <v>482.83679999999998</v>
      </c>
      <c r="E86" s="36">
        <v>31.685099999999998</v>
      </c>
      <c r="F86" s="36">
        <v>36.442999999999998</v>
      </c>
      <c r="G86" s="36">
        <v>36.348999999999997</v>
      </c>
      <c r="H86" s="36">
        <v>4326.3909999999996</v>
      </c>
      <c r="I86" s="36">
        <v>7.0510000000000002</v>
      </c>
      <c r="J86" s="37">
        <f t="shared" si="8"/>
        <v>1.2017752777777777</v>
      </c>
      <c r="L86" s="35"/>
      <c r="M86" s="36"/>
      <c r="N86" s="36"/>
      <c r="O86" s="36"/>
      <c r="P86" s="36"/>
      <c r="Q86" s="36"/>
      <c r="R86" s="37">
        <f t="shared" si="9"/>
        <v>0</v>
      </c>
      <c r="S86" s="20"/>
      <c r="T86" s="41"/>
      <c r="U86" s="42"/>
      <c r="V86" s="42"/>
      <c r="W86" s="41"/>
      <c r="X86" s="42"/>
      <c r="Y86" s="43"/>
      <c r="Z86">
        <v>73856</v>
      </c>
      <c r="AA86">
        <v>2262</v>
      </c>
      <c r="AB86">
        <v>71594</v>
      </c>
      <c r="AC86">
        <v>64847</v>
      </c>
      <c r="AD86">
        <v>374</v>
      </c>
      <c r="AE86">
        <v>64473</v>
      </c>
      <c r="AF86">
        <v>64847</v>
      </c>
      <c r="AG86">
        <v>338</v>
      </c>
      <c r="AH86">
        <v>64509</v>
      </c>
      <c r="AI86" s="123">
        <f t="shared" si="10"/>
        <v>3.0627166377816289E-2</v>
      </c>
      <c r="AJ86" s="123">
        <f t="shared" si="11"/>
        <v>0.96937283362218374</v>
      </c>
      <c r="AK86" s="123">
        <f t="shared" si="12"/>
        <v>5.7674217774145295E-3</v>
      </c>
      <c r="AL86" s="123">
        <f t="shared" si="13"/>
        <v>0.99423257822258548</v>
      </c>
      <c r="AM86" s="123">
        <f t="shared" si="14"/>
        <v>5.2122688790537724E-3</v>
      </c>
      <c r="AN86" s="123">
        <f t="shared" si="15"/>
        <v>0.99478773112094621</v>
      </c>
    </row>
    <row r="87" spans="1:40" ht="15.75">
      <c r="A87" s="118"/>
      <c r="B87" s="117" t="s">
        <v>63</v>
      </c>
      <c r="C87" s="117">
        <v>22</v>
      </c>
      <c r="D87" s="14">
        <v>5130.2208000000001</v>
      </c>
      <c r="E87" s="15">
        <v>42.503999999999998</v>
      </c>
      <c r="F87" s="15">
        <v>45.786000000000001</v>
      </c>
      <c r="G87" s="15">
        <v>45.908299999999997</v>
      </c>
      <c r="H87" s="15">
        <v>14692.189</v>
      </c>
      <c r="I87" s="15">
        <v>23.01</v>
      </c>
      <c r="J87" s="16">
        <f t="shared" si="8"/>
        <v>4.0811636111111111</v>
      </c>
      <c r="L87" s="14"/>
      <c r="M87" s="15"/>
      <c r="N87" s="15"/>
      <c r="O87" s="15"/>
      <c r="P87" s="15"/>
      <c r="Q87" s="15"/>
      <c r="R87" s="16">
        <f t="shared" si="9"/>
        <v>0</v>
      </c>
      <c r="S87" s="20"/>
      <c r="T87" s="21" t="e">
        <f ca="1">bdrate($D87:$D90,E87:E90,$L87:$L90,M87:M90)</f>
        <v>#NAME?</v>
      </c>
      <c r="U87" s="22" t="e">
        <f ca="1">bdrate($D87:$D90,F87:F90,$L87:$L90,N87:N90)</f>
        <v>#NAME?</v>
      </c>
      <c r="V87" s="22" t="e">
        <f ca="1">bdrate($D87:$D90,G87:G90,$L87:$L90,O87:O90)</f>
        <v>#NAME?</v>
      </c>
      <c r="W87" s="44" t="e">
        <f ca="1">bdrateOld($D87:$D90,E87:E90,$L87:$L90,M87:M90)</f>
        <v>#NAME?</v>
      </c>
      <c r="X87" s="45" t="e">
        <f ca="1">bdrateOld($D87:$D90,F87:F90,$L87:$L90,N87:N90)</f>
        <v>#NAME?</v>
      </c>
      <c r="Y87" s="46" t="e">
        <f ca="1">bdrateOld($D87:$D90,G87:G90,$L87:$L90,O87:O90)</f>
        <v>#NAME?</v>
      </c>
      <c r="Z87">
        <v>804216</v>
      </c>
      <c r="AA87">
        <v>226886</v>
      </c>
      <c r="AB87">
        <v>577330</v>
      </c>
      <c r="AC87">
        <v>360263</v>
      </c>
      <c r="AD87">
        <v>13555</v>
      </c>
      <c r="AE87">
        <v>346708</v>
      </c>
      <c r="AF87">
        <v>360263</v>
      </c>
      <c r="AG87">
        <v>19610</v>
      </c>
      <c r="AH87">
        <v>340653</v>
      </c>
      <c r="AI87" s="123">
        <f t="shared" si="10"/>
        <v>0.28212072378564962</v>
      </c>
      <c r="AJ87" s="123">
        <f t="shared" si="11"/>
        <v>0.71787927621435033</v>
      </c>
      <c r="AK87" s="123">
        <f t="shared" si="12"/>
        <v>3.7625290412837291E-2</v>
      </c>
      <c r="AL87" s="123">
        <f t="shared" si="13"/>
        <v>0.96237470958716276</v>
      </c>
      <c r="AM87" s="123">
        <f t="shared" si="14"/>
        <v>5.4432456288877849E-2</v>
      </c>
      <c r="AN87" s="123">
        <f t="shared" si="15"/>
        <v>0.94556754371112217</v>
      </c>
    </row>
    <row r="88" spans="1:40" ht="15.75">
      <c r="A88" s="118"/>
      <c r="B88" s="118"/>
      <c r="C88" s="118">
        <v>27</v>
      </c>
      <c r="D88" s="25">
        <v>2625.1439999999998</v>
      </c>
      <c r="E88" s="26">
        <v>38.674199999999999</v>
      </c>
      <c r="F88" s="26">
        <v>43.064599999999999</v>
      </c>
      <c r="G88" s="26">
        <v>42.969700000000003</v>
      </c>
      <c r="H88" s="26">
        <v>12226.64</v>
      </c>
      <c r="I88" s="26">
        <v>19.312000000000001</v>
      </c>
      <c r="J88" s="27">
        <f t="shared" si="8"/>
        <v>3.3962888888888889</v>
      </c>
      <c r="L88" s="25"/>
      <c r="M88" s="26"/>
      <c r="N88" s="26"/>
      <c r="O88" s="26"/>
      <c r="P88" s="26"/>
      <c r="Q88" s="26"/>
      <c r="R88" s="27">
        <f t="shared" si="9"/>
        <v>0</v>
      </c>
      <c r="S88" s="20"/>
      <c r="T88" s="31"/>
      <c r="U88" s="32"/>
      <c r="V88" s="32"/>
      <c r="W88" s="31"/>
      <c r="X88" s="32"/>
      <c r="Y88" s="33"/>
      <c r="Z88">
        <v>521088</v>
      </c>
      <c r="AA88">
        <v>161508</v>
      </c>
      <c r="AB88">
        <v>359580</v>
      </c>
      <c r="AC88">
        <v>241745</v>
      </c>
      <c r="AD88">
        <v>6310</v>
      </c>
      <c r="AE88">
        <v>235435</v>
      </c>
      <c r="AF88">
        <v>241745</v>
      </c>
      <c r="AG88">
        <v>10228</v>
      </c>
      <c r="AH88">
        <v>231517</v>
      </c>
      <c r="AI88" s="123">
        <f t="shared" si="10"/>
        <v>0.30994380987472364</v>
      </c>
      <c r="AJ88" s="123">
        <f t="shared" si="11"/>
        <v>0.6900561901252763</v>
      </c>
      <c r="AK88" s="123">
        <f t="shared" si="12"/>
        <v>2.6101884216840059E-2</v>
      </c>
      <c r="AL88" s="123">
        <f t="shared" si="13"/>
        <v>0.97389811578315999</v>
      </c>
      <c r="AM88" s="123">
        <f t="shared" si="14"/>
        <v>4.2309044654491305E-2</v>
      </c>
      <c r="AN88" s="123">
        <f t="shared" si="15"/>
        <v>0.95769095534550874</v>
      </c>
    </row>
    <row r="89" spans="1:40" ht="15.75">
      <c r="A89" s="118"/>
      <c r="B89" s="118"/>
      <c r="C89" s="118">
        <v>32</v>
      </c>
      <c r="D89" s="25">
        <v>1322.7538</v>
      </c>
      <c r="E89" s="26">
        <v>35.0505</v>
      </c>
      <c r="F89" s="26">
        <v>40.723799999999997</v>
      </c>
      <c r="G89" s="26">
        <v>40.5976</v>
      </c>
      <c r="H89" s="26">
        <v>10035.606</v>
      </c>
      <c r="I89" s="26">
        <v>16.27</v>
      </c>
      <c r="J89" s="27">
        <f t="shared" si="8"/>
        <v>2.7876683333333334</v>
      </c>
      <c r="L89" s="25"/>
      <c r="M89" s="26"/>
      <c r="N89" s="26"/>
      <c r="O89" s="26"/>
      <c r="P89" s="26"/>
      <c r="Q89" s="26"/>
      <c r="R89" s="27">
        <f t="shared" si="9"/>
        <v>0</v>
      </c>
      <c r="S89" s="20"/>
      <c r="T89" s="31"/>
      <c r="U89" s="32"/>
      <c r="V89" s="32"/>
      <c r="W89" s="31"/>
      <c r="X89" s="32"/>
      <c r="Y89" s="33"/>
      <c r="Z89">
        <v>337688</v>
      </c>
      <c r="AA89">
        <v>104480</v>
      </c>
      <c r="AB89">
        <v>233208</v>
      </c>
      <c r="AC89">
        <v>166583</v>
      </c>
      <c r="AD89">
        <v>1280</v>
      </c>
      <c r="AE89">
        <v>165303</v>
      </c>
      <c r="AF89">
        <v>166583</v>
      </c>
      <c r="AG89">
        <v>5769</v>
      </c>
      <c r="AH89">
        <v>160814</v>
      </c>
      <c r="AI89" s="123">
        <f t="shared" si="10"/>
        <v>0.30939802421169837</v>
      </c>
      <c r="AJ89" s="123">
        <f t="shared" si="11"/>
        <v>0.69060197578830163</v>
      </c>
      <c r="AK89" s="123">
        <f t="shared" si="12"/>
        <v>7.6838572963627743E-3</v>
      </c>
      <c r="AL89" s="123">
        <f t="shared" si="13"/>
        <v>0.99231614270363722</v>
      </c>
      <c r="AM89" s="123">
        <f t="shared" si="14"/>
        <v>3.4631384955247535E-2</v>
      </c>
      <c r="AN89" s="123">
        <f t="shared" si="15"/>
        <v>0.96536861504475246</v>
      </c>
    </row>
    <row r="90" spans="1:40" ht="16.5" thickBot="1">
      <c r="A90" s="118"/>
      <c r="B90" s="119"/>
      <c r="C90" s="119">
        <v>37</v>
      </c>
      <c r="D90" s="35">
        <v>681.93169999999998</v>
      </c>
      <c r="E90" s="36">
        <v>31.899100000000001</v>
      </c>
      <c r="F90" s="36">
        <v>39.238199999999999</v>
      </c>
      <c r="G90" s="36">
        <v>39.062399999999997</v>
      </c>
      <c r="H90" s="36">
        <v>8629.1479999999992</v>
      </c>
      <c r="I90" s="36">
        <v>14.211</v>
      </c>
      <c r="J90" s="37">
        <f t="shared" si="8"/>
        <v>2.3969855555555553</v>
      </c>
      <c r="L90" s="35"/>
      <c r="M90" s="36"/>
      <c r="N90" s="36"/>
      <c r="O90" s="36"/>
      <c r="P90" s="36"/>
      <c r="Q90" s="36"/>
      <c r="R90" s="37">
        <f t="shared" si="9"/>
        <v>0</v>
      </c>
      <c r="S90" s="20"/>
      <c r="T90" s="41"/>
      <c r="U90" s="42"/>
      <c r="V90" s="42"/>
      <c r="W90" s="41"/>
      <c r="X90" s="42"/>
      <c r="Y90" s="43"/>
      <c r="Z90">
        <v>214572</v>
      </c>
      <c r="AA90">
        <v>63256</v>
      </c>
      <c r="AB90">
        <v>151316</v>
      </c>
      <c r="AC90">
        <v>118524</v>
      </c>
      <c r="AD90">
        <v>364</v>
      </c>
      <c r="AE90">
        <v>118160</v>
      </c>
      <c r="AF90">
        <v>118524</v>
      </c>
      <c r="AG90">
        <v>5153</v>
      </c>
      <c r="AH90">
        <v>113371</v>
      </c>
      <c r="AI90" s="123">
        <f t="shared" si="10"/>
        <v>0.29480081278079151</v>
      </c>
      <c r="AJ90" s="123">
        <f t="shared" si="11"/>
        <v>0.70519918721920849</v>
      </c>
      <c r="AK90" s="123">
        <f t="shared" si="12"/>
        <v>3.0711079612567921E-3</v>
      </c>
      <c r="AL90" s="123">
        <f t="shared" si="13"/>
        <v>0.99692889203874324</v>
      </c>
      <c r="AM90" s="123">
        <f t="shared" si="14"/>
        <v>4.3476426715264416E-2</v>
      </c>
      <c r="AN90" s="123">
        <f t="shared" si="15"/>
        <v>0.95652357328473558</v>
      </c>
    </row>
    <row r="91" spans="1:40" ht="15.75">
      <c r="A91" s="118"/>
      <c r="B91" s="117" t="s">
        <v>64</v>
      </c>
      <c r="C91" s="117">
        <v>22</v>
      </c>
      <c r="D91" s="14">
        <v>1341.0576000000001</v>
      </c>
      <c r="E91" s="15">
        <v>47.498199999999997</v>
      </c>
      <c r="F91" s="15">
        <v>46.186399999999999</v>
      </c>
      <c r="G91" s="15">
        <v>46.2072</v>
      </c>
      <c r="H91" s="15">
        <v>4349.7439999999997</v>
      </c>
      <c r="I91" s="15">
        <v>7.0819999999999999</v>
      </c>
      <c r="J91" s="16">
        <f t="shared" si="8"/>
        <v>1.2082622222222221</v>
      </c>
      <c r="L91" s="14"/>
      <c r="M91" s="15"/>
      <c r="N91" s="15"/>
      <c r="O91" s="15"/>
      <c r="P91" s="15"/>
      <c r="Q91" s="15"/>
      <c r="R91" s="16">
        <f t="shared" si="9"/>
        <v>0</v>
      </c>
      <c r="S91" s="20"/>
      <c r="T91" s="21" t="e">
        <f ca="1">bdrate($D91:$D94,E91:E94,$L91:$L94,M91:M94)</f>
        <v>#NAME?</v>
      </c>
      <c r="U91" s="22" t="e">
        <f ca="1">bdrate($D91:$D94,F91:F94,$L91:$L94,N91:N94)</f>
        <v>#NAME?</v>
      </c>
      <c r="V91" s="22" t="e">
        <f ca="1">bdrate($D91:$D94,G91:G94,$L91:$L94,O91:O94)</f>
        <v>#NAME?</v>
      </c>
      <c r="W91" s="44" t="e">
        <f ca="1">bdrateOld($D91:$D94,E91:E94,$L91:$L94,M91:M94)</f>
        <v>#NAME?</v>
      </c>
      <c r="X91" s="45" t="e">
        <f ca="1">bdrateOld($D91:$D94,F91:F94,$L91:$L94,N91:N94)</f>
        <v>#NAME?</v>
      </c>
      <c r="Y91" s="46" t="e">
        <f ca="1">bdrateOld($D91:$D94,G91:G94,$L91:$L94,O91:O94)</f>
        <v>#NAME?</v>
      </c>
      <c r="Z91">
        <v>241696</v>
      </c>
      <c r="AA91">
        <v>117602</v>
      </c>
      <c r="AB91">
        <v>124094</v>
      </c>
      <c r="AC91">
        <v>98791</v>
      </c>
      <c r="AD91">
        <v>24235</v>
      </c>
      <c r="AE91">
        <v>74556</v>
      </c>
      <c r="AF91">
        <v>98791</v>
      </c>
      <c r="AG91">
        <v>23241</v>
      </c>
      <c r="AH91">
        <v>75550</v>
      </c>
      <c r="AI91" s="123">
        <f t="shared" si="10"/>
        <v>0.48656990599761685</v>
      </c>
      <c r="AJ91" s="123">
        <f t="shared" si="11"/>
        <v>0.51343009400238315</v>
      </c>
      <c r="AK91" s="123">
        <f t="shared" si="12"/>
        <v>0.24531586885445031</v>
      </c>
      <c r="AL91" s="123">
        <f t="shared" si="13"/>
        <v>0.75468413114554966</v>
      </c>
      <c r="AM91" s="123">
        <f t="shared" si="14"/>
        <v>0.23525422356287515</v>
      </c>
      <c r="AN91" s="123">
        <f t="shared" si="15"/>
        <v>0.76474577643712482</v>
      </c>
    </row>
    <row r="92" spans="1:40" ht="15.75">
      <c r="A92" s="118"/>
      <c r="B92" s="118"/>
      <c r="C92" s="118">
        <v>27</v>
      </c>
      <c r="D92" s="25">
        <v>1010.8368</v>
      </c>
      <c r="E92" s="26">
        <v>43.393900000000002</v>
      </c>
      <c r="F92" s="26">
        <v>42.038699999999999</v>
      </c>
      <c r="G92" s="26">
        <v>42.134300000000003</v>
      </c>
      <c r="H92" s="26">
        <v>4277.7190000000001</v>
      </c>
      <c r="I92" s="26">
        <v>7.0979999999999999</v>
      </c>
      <c r="J92" s="27">
        <f t="shared" si="8"/>
        <v>1.1882552777777777</v>
      </c>
      <c r="L92" s="25"/>
      <c r="M92" s="26"/>
      <c r="N92" s="26"/>
      <c r="O92" s="26"/>
      <c r="P92" s="26"/>
      <c r="Q92" s="26"/>
      <c r="R92" s="27">
        <f t="shared" si="9"/>
        <v>0</v>
      </c>
      <c r="S92" s="20"/>
      <c r="T92" s="31"/>
      <c r="U92" s="32"/>
      <c r="V92" s="32"/>
      <c r="W92" s="31"/>
      <c r="X92" s="32"/>
      <c r="Y92" s="33"/>
      <c r="Z92">
        <v>233424</v>
      </c>
      <c r="AA92">
        <v>118536</v>
      </c>
      <c r="AB92">
        <v>114888</v>
      </c>
      <c r="AC92">
        <v>92823</v>
      </c>
      <c r="AD92">
        <v>8952</v>
      </c>
      <c r="AE92">
        <v>83871</v>
      </c>
      <c r="AF92">
        <v>92823</v>
      </c>
      <c r="AG92">
        <v>9749</v>
      </c>
      <c r="AH92">
        <v>83074</v>
      </c>
      <c r="AI92" s="123">
        <f t="shared" si="10"/>
        <v>0.50781410651860992</v>
      </c>
      <c r="AJ92" s="123">
        <f t="shared" si="11"/>
        <v>0.49218589348139008</v>
      </c>
      <c r="AK92" s="123">
        <f t="shared" si="12"/>
        <v>9.6441614686015323E-2</v>
      </c>
      <c r="AL92" s="123">
        <f t="shared" si="13"/>
        <v>0.90355838531398469</v>
      </c>
      <c r="AM92" s="123">
        <f t="shared" si="14"/>
        <v>0.10502784870129171</v>
      </c>
      <c r="AN92" s="123">
        <f t="shared" si="15"/>
        <v>0.89497215129870833</v>
      </c>
    </row>
    <row r="93" spans="1:40" ht="15.75">
      <c r="A93" s="118"/>
      <c r="B93" s="118"/>
      <c r="C93" s="118">
        <v>32</v>
      </c>
      <c r="D93" s="25">
        <v>762.51279999999997</v>
      </c>
      <c r="E93" s="26">
        <v>38.931800000000003</v>
      </c>
      <c r="F93" s="26">
        <v>39.4407</v>
      </c>
      <c r="G93" s="26">
        <v>39.683399999999999</v>
      </c>
      <c r="H93" s="26">
        <v>4207.674</v>
      </c>
      <c r="I93" s="26">
        <v>7.0350000000000001</v>
      </c>
      <c r="J93" s="27">
        <f t="shared" si="8"/>
        <v>1.1687983333333334</v>
      </c>
      <c r="L93" s="25"/>
      <c r="M93" s="26"/>
      <c r="N93" s="26"/>
      <c r="O93" s="26"/>
      <c r="P93" s="26"/>
      <c r="Q93" s="26"/>
      <c r="R93" s="27">
        <f t="shared" si="9"/>
        <v>0</v>
      </c>
      <c r="S93" s="20"/>
      <c r="T93" s="31"/>
      <c r="U93" s="32"/>
      <c r="V93" s="32"/>
      <c r="W93" s="31"/>
      <c r="X93" s="32"/>
      <c r="Y93" s="33"/>
      <c r="Z93">
        <v>224376</v>
      </c>
      <c r="AA93">
        <v>113930</v>
      </c>
      <c r="AB93">
        <v>110446</v>
      </c>
      <c r="AC93">
        <v>90127</v>
      </c>
      <c r="AD93">
        <v>1140</v>
      </c>
      <c r="AE93">
        <v>88987</v>
      </c>
      <c r="AF93">
        <v>90127</v>
      </c>
      <c r="AG93">
        <v>2718</v>
      </c>
      <c r="AH93">
        <v>87409</v>
      </c>
      <c r="AI93" s="123">
        <f t="shared" si="10"/>
        <v>0.50776375369914784</v>
      </c>
      <c r="AJ93" s="123">
        <f t="shared" si="11"/>
        <v>0.49223624630085216</v>
      </c>
      <c r="AK93" s="123">
        <f t="shared" si="12"/>
        <v>1.2648817779355798E-2</v>
      </c>
      <c r="AL93" s="123">
        <f t="shared" si="13"/>
        <v>0.98735118222064422</v>
      </c>
      <c r="AM93" s="123">
        <f t="shared" si="14"/>
        <v>3.0157444494990401E-2</v>
      </c>
      <c r="AN93" s="123">
        <f t="shared" si="15"/>
        <v>0.96984255550500964</v>
      </c>
    </row>
    <row r="94" spans="1:40" ht="16.5" thickBot="1">
      <c r="A94" s="118"/>
      <c r="B94" s="119"/>
      <c r="C94" s="119">
        <v>37</v>
      </c>
      <c r="D94" s="35">
        <v>572.99279999999999</v>
      </c>
      <c r="E94" s="36">
        <v>34.201500000000003</v>
      </c>
      <c r="F94" s="36">
        <v>38.289900000000003</v>
      </c>
      <c r="G94" s="36">
        <v>38.050199999999997</v>
      </c>
      <c r="H94" s="36">
        <v>4171.9030000000002</v>
      </c>
      <c r="I94" s="36">
        <v>6.9569999999999999</v>
      </c>
      <c r="J94" s="37">
        <f t="shared" si="8"/>
        <v>1.1588619444444446</v>
      </c>
      <c r="L94" s="35"/>
      <c r="M94" s="36"/>
      <c r="N94" s="36"/>
      <c r="O94" s="36"/>
      <c r="P94" s="36"/>
      <c r="Q94" s="36"/>
      <c r="R94" s="37">
        <f t="shared" si="9"/>
        <v>0</v>
      </c>
      <c r="S94" s="20"/>
      <c r="T94" s="41"/>
      <c r="U94" s="42"/>
      <c r="V94" s="42"/>
      <c r="W94" s="41"/>
      <c r="X94" s="42"/>
      <c r="Y94" s="43"/>
      <c r="Z94">
        <v>209716</v>
      </c>
      <c r="AA94">
        <v>99011</v>
      </c>
      <c r="AB94">
        <v>110705</v>
      </c>
      <c r="AC94">
        <v>86707</v>
      </c>
      <c r="AD94">
        <v>280</v>
      </c>
      <c r="AE94">
        <v>86427</v>
      </c>
      <c r="AF94">
        <v>86707</v>
      </c>
      <c r="AG94">
        <v>768</v>
      </c>
      <c r="AH94">
        <v>85939</v>
      </c>
      <c r="AI94" s="123">
        <f t="shared" si="10"/>
        <v>0.47211943771576798</v>
      </c>
      <c r="AJ94" s="123">
        <f t="shared" si="11"/>
        <v>0.52788056228423197</v>
      </c>
      <c r="AK94" s="123">
        <f t="shared" si="12"/>
        <v>3.2292663798770571E-3</v>
      </c>
      <c r="AL94" s="123">
        <f t="shared" si="13"/>
        <v>0.99677073362012292</v>
      </c>
      <c r="AM94" s="123">
        <f t="shared" si="14"/>
        <v>8.8574163562342139E-3</v>
      </c>
      <c r="AN94" s="123">
        <f t="shared" si="15"/>
        <v>0.99114258364376584</v>
      </c>
    </row>
    <row r="95" spans="1:40" ht="15.75">
      <c r="A95" s="118"/>
      <c r="B95" s="117" t="s">
        <v>65</v>
      </c>
      <c r="C95" s="117">
        <v>22</v>
      </c>
      <c r="D95" s="14">
        <v>813.69380000000001</v>
      </c>
      <c r="E95" s="15">
        <v>50.276899999999998</v>
      </c>
      <c r="F95" s="15">
        <v>53.121200000000002</v>
      </c>
      <c r="G95" s="15">
        <v>54.186100000000003</v>
      </c>
      <c r="H95" s="15">
        <v>8123.393</v>
      </c>
      <c r="I95" s="15">
        <v>14.102</v>
      </c>
      <c r="J95" s="16">
        <f t="shared" si="8"/>
        <v>2.2564980555555554</v>
      </c>
      <c r="L95" s="14"/>
      <c r="M95" s="15"/>
      <c r="N95" s="15"/>
      <c r="O95" s="15"/>
      <c r="P95" s="15"/>
      <c r="Q95" s="15"/>
      <c r="R95" s="16">
        <f t="shared" si="9"/>
        <v>0</v>
      </c>
      <c r="S95" s="20"/>
      <c r="T95" s="21" t="e">
        <f ca="1">bdrate($D95:$D98,E95:E98,$L95:$L98,M95:M98)</f>
        <v>#NAME?</v>
      </c>
      <c r="U95" s="22" t="e">
        <f ca="1">bdrate($D95:$D98,F95:F98,$L95:$L98,N95:N98)</f>
        <v>#NAME?</v>
      </c>
      <c r="V95" s="22" t="e">
        <f ca="1">bdrate($D95:$D98,G95:G98,$L95:$L98,O95:O98)</f>
        <v>#NAME?</v>
      </c>
      <c r="W95" s="44" t="e">
        <f ca="1">bdrateOld($D95:$D98,E95:E98,$L95:$L98,M95:M98)</f>
        <v>#NAME?</v>
      </c>
      <c r="X95" s="45" t="e">
        <f ca="1">bdrateOld($D95:$D98,F95:F98,$L95:$L98,N95:N98)</f>
        <v>#NAME?</v>
      </c>
      <c r="Y95" s="46" t="e">
        <f ca="1">bdrateOld($D95:$D98,G95:G98,$L95:$L98,O95:O98)</f>
        <v>#NAME?</v>
      </c>
      <c r="Z95">
        <v>353228</v>
      </c>
      <c r="AA95">
        <v>63785</v>
      </c>
      <c r="AB95">
        <v>289443</v>
      </c>
      <c r="AC95">
        <v>178778</v>
      </c>
      <c r="AD95">
        <v>1408</v>
      </c>
      <c r="AE95">
        <v>177370</v>
      </c>
      <c r="AF95">
        <v>178778</v>
      </c>
      <c r="AG95">
        <v>1070</v>
      </c>
      <c r="AH95">
        <v>177708</v>
      </c>
      <c r="AI95" s="123">
        <f t="shared" si="10"/>
        <v>0.18057741741877767</v>
      </c>
      <c r="AJ95" s="123">
        <f t="shared" si="11"/>
        <v>0.81942258258122236</v>
      </c>
      <c r="AK95" s="123">
        <f t="shared" si="12"/>
        <v>7.8756894024991884E-3</v>
      </c>
      <c r="AL95" s="123">
        <f t="shared" si="13"/>
        <v>0.99212431059750084</v>
      </c>
      <c r="AM95" s="123">
        <f t="shared" si="14"/>
        <v>5.9850764635469688E-3</v>
      </c>
      <c r="AN95" s="123">
        <f t="shared" si="15"/>
        <v>0.99401492353645304</v>
      </c>
    </row>
    <row r="96" spans="1:40" ht="15.75">
      <c r="A96" s="118"/>
      <c r="B96" s="118"/>
      <c r="C96" s="118">
        <v>27</v>
      </c>
      <c r="D96" s="25">
        <v>509.21859999999998</v>
      </c>
      <c r="E96" s="26">
        <v>46.493499999999997</v>
      </c>
      <c r="F96" s="26">
        <v>49.909399999999998</v>
      </c>
      <c r="G96" s="26">
        <v>51.088900000000002</v>
      </c>
      <c r="H96" s="26">
        <v>7776.8530000000001</v>
      </c>
      <c r="I96" s="26">
        <v>13.587</v>
      </c>
      <c r="J96" s="27">
        <f t="shared" si="8"/>
        <v>2.1602369444444443</v>
      </c>
      <c r="L96" s="25"/>
      <c r="M96" s="26"/>
      <c r="N96" s="26"/>
      <c r="O96" s="26"/>
      <c r="P96" s="26"/>
      <c r="Q96" s="26"/>
      <c r="R96" s="27">
        <f t="shared" si="9"/>
        <v>0</v>
      </c>
      <c r="S96" s="20"/>
      <c r="T96" s="31"/>
      <c r="U96" s="32"/>
      <c r="V96" s="32"/>
      <c r="W96" s="31"/>
      <c r="X96" s="32"/>
      <c r="Y96" s="33"/>
      <c r="Z96">
        <v>287200</v>
      </c>
      <c r="AA96">
        <v>52281</v>
      </c>
      <c r="AB96">
        <v>234919</v>
      </c>
      <c r="AC96">
        <v>144228</v>
      </c>
      <c r="AD96">
        <v>551</v>
      </c>
      <c r="AE96">
        <v>143677</v>
      </c>
      <c r="AF96">
        <v>144228</v>
      </c>
      <c r="AG96">
        <v>367</v>
      </c>
      <c r="AH96">
        <v>143861</v>
      </c>
      <c r="AI96" s="123">
        <f t="shared" si="10"/>
        <v>0.18203690807799444</v>
      </c>
      <c r="AJ96" s="123">
        <f t="shared" si="11"/>
        <v>0.81796309192200556</v>
      </c>
      <c r="AK96" s="123">
        <f t="shared" si="12"/>
        <v>3.8203400171949969E-3</v>
      </c>
      <c r="AL96" s="123">
        <f t="shared" si="13"/>
        <v>0.996179659982805</v>
      </c>
      <c r="AM96" s="123">
        <f t="shared" si="14"/>
        <v>2.5445821893113683E-3</v>
      </c>
      <c r="AN96" s="123">
        <f t="shared" si="15"/>
        <v>0.99745541781068858</v>
      </c>
    </row>
    <row r="97" spans="1:40" ht="15.75">
      <c r="A97" s="118"/>
      <c r="B97" s="118"/>
      <c r="C97" s="118">
        <v>32</v>
      </c>
      <c r="D97" s="25">
        <v>326.03140000000002</v>
      </c>
      <c r="E97" s="26">
        <v>42.909700000000001</v>
      </c>
      <c r="F97" s="26">
        <v>47.3324</v>
      </c>
      <c r="G97" s="26">
        <v>48.6434</v>
      </c>
      <c r="H97" s="26">
        <v>7475.4430000000002</v>
      </c>
      <c r="I97" s="26">
        <v>13.119</v>
      </c>
      <c r="J97" s="27">
        <f t="shared" si="8"/>
        <v>2.0765119444444444</v>
      </c>
      <c r="L97" s="25"/>
      <c r="M97" s="26"/>
      <c r="N97" s="26"/>
      <c r="O97" s="26"/>
      <c r="P97" s="26"/>
      <c r="Q97" s="26"/>
      <c r="R97" s="27">
        <f t="shared" si="9"/>
        <v>0</v>
      </c>
      <c r="S97" s="20"/>
      <c r="T97" s="31"/>
      <c r="U97" s="32"/>
      <c r="V97" s="32"/>
      <c r="W97" s="31"/>
      <c r="X97" s="32"/>
      <c r="Y97" s="33"/>
      <c r="Z97">
        <v>231588</v>
      </c>
      <c r="AA97">
        <v>37972</v>
      </c>
      <c r="AB97">
        <v>193616</v>
      </c>
      <c r="AC97">
        <v>119657</v>
      </c>
      <c r="AD97">
        <v>190</v>
      </c>
      <c r="AE97">
        <v>119467</v>
      </c>
      <c r="AF97">
        <v>119657</v>
      </c>
      <c r="AG97">
        <v>97</v>
      </c>
      <c r="AH97">
        <v>119560</v>
      </c>
      <c r="AI97" s="123">
        <f t="shared" si="10"/>
        <v>0.16396359051418899</v>
      </c>
      <c r="AJ97" s="123">
        <f t="shared" si="11"/>
        <v>0.83603640948581104</v>
      </c>
      <c r="AK97" s="123">
        <f t="shared" si="12"/>
        <v>1.5878720008022933E-3</v>
      </c>
      <c r="AL97" s="123">
        <f t="shared" si="13"/>
        <v>0.99841212799919765</v>
      </c>
      <c r="AM97" s="123">
        <f t="shared" si="14"/>
        <v>8.1065044251485494E-4</v>
      </c>
      <c r="AN97" s="123">
        <f t="shared" si="15"/>
        <v>0.99918934955748517</v>
      </c>
    </row>
    <row r="98" spans="1:40" ht="16.5" thickBot="1">
      <c r="A98" s="119"/>
      <c r="B98" s="119"/>
      <c r="C98" s="119">
        <v>37</v>
      </c>
      <c r="D98" s="35">
        <v>215.28219999999999</v>
      </c>
      <c r="E98" s="36">
        <v>39.2254</v>
      </c>
      <c r="F98" s="36">
        <v>45.3354</v>
      </c>
      <c r="G98" s="36">
        <v>46.790100000000002</v>
      </c>
      <c r="H98" s="36">
        <v>7241.8010000000004</v>
      </c>
      <c r="I98" s="36">
        <v>12.76</v>
      </c>
      <c r="J98" s="37">
        <f t="shared" si="8"/>
        <v>2.0116113888888889</v>
      </c>
      <c r="L98" s="35"/>
      <c r="M98" s="36"/>
      <c r="N98" s="36"/>
      <c r="O98" s="36"/>
      <c r="P98" s="36"/>
      <c r="Q98" s="36"/>
      <c r="R98" s="37">
        <f t="shared" si="9"/>
        <v>0</v>
      </c>
      <c r="S98" s="20"/>
      <c r="T98" s="31"/>
      <c r="U98" s="32"/>
      <c r="V98" s="32"/>
      <c r="W98" s="31"/>
      <c r="X98" s="32"/>
      <c r="Y98" s="33"/>
      <c r="Z98">
        <v>181180</v>
      </c>
      <c r="AA98">
        <v>23989</v>
      </c>
      <c r="AB98">
        <v>157191</v>
      </c>
      <c r="AC98">
        <v>100641</v>
      </c>
      <c r="AD98">
        <v>36</v>
      </c>
      <c r="AE98">
        <v>100605</v>
      </c>
      <c r="AF98">
        <v>100641</v>
      </c>
      <c r="AG98">
        <v>23</v>
      </c>
      <c r="AH98">
        <v>100618</v>
      </c>
      <c r="AI98" s="123">
        <f t="shared" si="10"/>
        <v>0.13240423887846339</v>
      </c>
      <c r="AJ98" s="123">
        <f t="shared" si="11"/>
        <v>0.86759576112153658</v>
      </c>
      <c r="AK98" s="123">
        <f t="shared" si="12"/>
        <v>3.5770709750499298E-4</v>
      </c>
      <c r="AL98" s="123">
        <f t="shared" si="13"/>
        <v>0.99964229290249496</v>
      </c>
      <c r="AM98" s="123">
        <f t="shared" si="14"/>
        <v>2.2853509007263442E-4</v>
      </c>
      <c r="AN98" s="123">
        <f t="shared" si="15"/>
        <v>0.99977146490992741</v>
      </c>
    </row>
    <row r="99" spans="1:40">
      <c r="B99" s="1" t="s">
        <v>2</v>
      </c>
      <c r="T99" s="21" t="e">
        <f t="shared" ref="T99:Y99" ca="1" si="16">AVERAGE(T3,T7,T11,T15)</f>
        <v>#NAME?</v>
      </c>
      <c r="U99" s="22" t="e">
        <f t="shared" ca="1" si="16"/>
        <v>#NAME?</v>
      </c>
      <c r="V99" s="22" t="e">
        <f t="shared" ca="1" si="16"/>
        <v>#NAME?</v>
      </c>
      <c r="W99" s="21" t="e">
        <f t="shared" ca="1" si="16"/>
        <v>#NAME?</v>
      </c>
      <c r="X99" s="22" t="e">
        <f t="shared" ca="1" si="16"/>
        <v>#NAME?</v>
      </c>
      <c r="Y99" s="23" t="e">
        <f t="shared" ca="1" si="16"/>
        <v>#NAME?</v>
      </c>
      <c r="AI99" s="123">
        <f t="shared" ref="AI99:AN99" si="17">AVERAGE(AI3:AI18)</f>
        <v>4.4065499623638935E-3</v>
      </c>
      <c r="AJ99" s="123">
        <f t="shared" si="17"/>
        <v>0.99559345003763611</v>
      </c>
      <c r="AK99" s="123">
        <f t="shared" si="17"/>
        <v>2.172124917673782E-4</v>
      </c>
      <c r="AL99" s="123">
        <f t="shared" si="17"/>
        <v>0.99978278750823257</v>
      </c>
      <c r="AM99" s="123">
        <f t="shared" si="17"/>
        <v>2.0045923386134324E-4</v>
      </c>
      <c r="AN99" s="123">
        <f t="shared" si="17"/>
        <v>0.99979954076613875</v>
      </c>
    </row>
    <row r="100" spans="1:40">
      <c r="B100" s="1" t="s">
        <v>7</v>
      </c>
      <c r="T100" s="44" t="e">
        <f t="shared" ref="T100:Y100" ca="1" si="18">AVERAGE(T19,T23,T27,T31,T35)</f>
        <v>#NAME?</v>
      </c>
      <c r="U100" s="45" t="e">
        <f t="shared" ca="1" si="18"/>
        <v>#NAME?</v>
      </c>
      <c r="V100" s="45" t="e">
        <f t="shared" ca="1" si="18"/>
        <v>#NAME?</v>
      </c>
      <c r="W100" s="44" t="e">
        <f t="shared" ca="1" si="18"/>
        <v>#NAME?</v>
      </c>
      <c r="X100" s="45" t="e">
        <f t="shared" ca="1" si="18"/>
        <v>#NAME?</v>
      </c>
      <c r="Y100" s="46" t="e">
        <f t="shared" ca="1" si="18"/>
        <v>#NAME?</v>
      </c>
      <c r="AI100" s="123">
        <f t="shared" ref="AI100:AN100" si="19">AVERAGE(AI19:AI38)</f>
        <v>1.2838007397921051E-2</v>
      </c>
      <c r="AJ100" s="123">
        <f t="shared" si="19"/>
        <v>0.98716199260207882</v>
      </c>
      <c r="AK100" s="123">
        <f t="shared" si="19"/>
        <v>2.2397553860918347E-4</v>
      </c>
      <c r="AL100" s="123">
        <f t="shared" si="19"/>
        <v>0.99977602446139069</v>
      </c>
      <c r="AM100" s="123">
        <f t="shared" si="19"/>
        <v>2.0858733970241725E-4</v>
      </c>
      <c r="AN100" s="123">
        <f t="shared" si="19"/>
        <v>0.99979141266029747</v>
      </c>
    </row>
    <row r="101" spans="1:40">
      <c r="B101" s="1" t="s">
        <v>14</v>
      </c>
      <c r="T101" s="44" t="e">
        <f t="shared" ref="T101:Y101" ca="1" si="20">AVERAGE(T39,T43,T47,T51)</f>
        <v>#NAME?</v>
      </c>
      <c r="U101" s="45" t="e">
        <f t="shared" ca="1" si="20"/>
        <v>#NAME?</v>
      </c>
      <c r="V101" s="45" t="e">
        <f t="shared" ca="1" si="20"/>
        <v>#NAME?</v>
      </c>
      <c r="W101" s="44" t="e">
        <f t="shared" ca="1" si="20"/>
        <v>#NAME?</v>
      </c>
      <c r="X101" s="45" t="e">
        <f t="shared" ca="1" si="20"/>
        <v>#NAME?</v>
      </c>
      <c r="Y101" s="46" t="e">
        <f t="shared" ca="1" si="20"/>
        <v>#NAME?</v>
      </c>
      <c r="AI101" s="123">
        <f t="shared" ref="AI101:AN101" si="21">AVERAGE(AI39:AI54)</f>
        <v>2.5775223740570188E-2</v>
      </c>
      <c r="AJ101" s="123">
        <f t="shared" si="21"/>
        <v>0.97422477625942983</v>
      </c>
      <c r="AK101" s="123">
        <f t="shared" si="21"/>
        <v>1.0166771290364886E-3</v>
      </c>
      <c r="AL101" s="123">
        <f t="shared" si="21"/>
        <v>0.99898332287096336</v>
      </c>
      <c r="AM101" s="123">
        <f t="shared" si="21"/>
        <v>8.1230413652144174E-4</v>
      </c>
      <c r="AN101" s="123">
        <f t="shared" si="21"/>
        <v>0.99918769586347855</v>
      </c>
    </row>
    <row r="102" spans="1:40">
      <c r="B102" s="1" t="s">
        <v>20</v>
      </c>
      <c r="T102" s="44" t="e">
        <f t="shared" ref="T102:Y102" ca="1" si="22">AVERAGE(T55,T59,T63,T67)</f>
        <v>#NAME?</v>
      </c>
      <c r="U102" s="45" t="e">
        <f t="shared" ca="1" si="22"/>
        <v>#NAME?</v>
      </c>
      <c r="V102" s="45" t="e">
        <f t="shared" ca="1" si="22"/>
        <v>#NAME?</v>
      </c>
      <c r="W102" s="44" t="e">
        <f t="shared" ca="1" si="22"/>
        <v>#NAME?</v>
      </c>
      <c r="X102" s="45" t="e">
        <f t="shared" ca="1" si="22"/>
        <v>#NAME?</v>
      </c>
      <c r="Y102" s="46" t="e">
        <f t="shared" ca="1" si="22"/>
        <v>#NAME?</v>
      </c>
      <c r="AI102" s="123">
        <f t="shared" ref="AI102:AN102" si="23">AVERAGE(AI55:AI70)</f>
        <v>4.2260462395261315E-2</v>
      </c>
      <c r="AJ102" s="123">
        <f t="shared" si="23"/>
        <v>0.95773953760473851</v>
      </c>
      <c r="AK102" s="123">
        <f t="shared" si="23"/>
        <v>1.5737960135419663E-3</v>
      </c>
      <c r="AL102" s="123">
        <f t="shared" si="23"/>
        <v>0.99842620398645787</v>
      </c>
      <c r="AM102" s="123">
        <f t="shared" si="23"/>
        <v>1.500485001348437E-3</v>
      </c>
      <c r="AN102" s="123">
        <f t="shared" si="23"/>
        <v>0.99849951499865153</v>
      </c>
    </row>
    <row r="103" spans="1:40">
      <c r="B103" s="1" t="s">
        <v>27</v>
      </c>
      <c r="T103" s="44"/>
      <c r="U103" s="45"/>
      <c r="V103" s="45"/>
      <c r="W103" s="44"/>
      <c r="X103" s="45"/>
      <c r="Y103" s="46"/>
      <c r="AI103" s="123"/>
      <c r="AJ103" s="123"/>
      <c r="AK103" s="123"/>
      <c r="AL103" s="123"/>
      <c r="AM103" s="123"/>
      <c r="AN103" s="123"/>
    </row>
    <row r="104" spans="1:40" ht="12.75" thickBot="1">
      <c r="B104" s="1" t="s">
        <v>66</v>
      </c>
      <c r="T104" s="48" t="e">
        <f t="shared" ref="T104:Y104" ca="1" si="24">AVERAGE(T83,T87,T91,T95)</f>
        <v>#NAME?</v>
      </c>
      <c r="U104" s="49" t="e">
        <f t="shared" ca="1" si="24"/>
        <v>#NAME?</v>
      </c>
      <c r="V104" s="49" t="e">
        <f t="shared" ca="1" si="24"/>
        <v>#NAME?</v>
      </c>
      <c r="W104" s="48" t="e">
        <f t="shared" ca="1" si="24"/>
        <v>#NAME?</v>
      </c>
      <c r="X104" s="49" t="e">
        <f t="shared" ca="1" si="24"/>
        <v>#NAME?</v>
      </c>
      <c r="Y104" s="50" t="e">
        <f t="shared" ca="1" si="24"/>
        <v>#NAME?</v>
      </c>
      <c r="AI104" s="123">
        <f t="shared" ref="AI104:AN104" si="25">AVERAGE(AI83:AI98)</f>
        <v>0.24780985727027749</v>
      </c>
      <c r="AJ104" s="123">
        <f t="shared" si="25"/>
        <v>0.7521901427297224</v>
      </c>
      <c r="AK104" s="123">
        <f t="shared" si="25"/>
        <v>2.9762232813312962E-2</v>
      </c>
      <c r="AL104" s="123">
        <f t="shared" si="25"/>
        <v>0.97023776718668686</v>
      </c>
      <c r="AM104" s="123">
        <f t="shared" si="25"/>
        <v>3.71366565682658E-2</v>
      </c>
      <c r="AN104" s="123">
        <f t="shared" si="25"/>
        <v>0.96286334343173419</v>
      </c>
    </row>
    <row r="105" spans="1:40" ht="12.75" thickBot="1">
      <c r="A105" s="3"/>
      <c r="B105" s="4" t="s">
        <v>28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51" t="e">
        <f t="shared" ref="T105:Y105" ca="1" si="26">AVERAGE(T3:T98)</f>
        <v>#NAME?</v>
      </c>
      <c r="U105" s="52" t="e">
        <f t="shared" ca="1" si="26"/>
        <v>#NAME?</v>
      </c>
      <c r="V105" s="53" t="e">
        <f t="shared" ca="1" si="26"/>
        <v>#NAME?</v>
      </c>
      <c r="W105" s="52" t="e">
        <f t="shared" ca="1" si="26"/>
        <v>#NAME?</v>
      </c>
      <c r="X105" s="52" t="e">
        <f t="shared" ca="1" si="26"/>
        <v>#NAME?</v>
      </c>
      <c r="Y105" s="53" t="e">
        <f t="shared" ca="1" si="26"/>
        <v>#NAME?</v>
      </c>
      <c r="AI105" s="123">
        <f t="shared" ref="AI105:AN105" si="27">AVERAGE(AI3:AI70,AI83:AI98)</f>
        <v>6.4057067164928427E-2</v>
      </c>
      <c r="AJ105" s="123">
        <f t="shared" si="27"/>
        <v>0.93594293283507191</v>
      </c>
      <c r="AK105" s="123">
        <f t="shared" si="27"/>
        <v>6.2571214992229104E-3</v>
      </c>
      <c r="AL105" s="123">
        <f t="shared" si="27"/>
        <v>0.99374287850077758</v>
      </c>
      <c r="AM105" s="123">
        <f t="shared" si="27"/>
        <v>7.6020264980238179E-3</v>
      </c>
      <c r="AN105" s="123">
        <f t="shared" si="27"/>
        <v>0.99239797350197612</v>
      </c>
    </row>
    <row r="106" spans="1:40">
      <c r="B106" s="1" t="s">
        <v>29</v>
      </c>
      <c r="I106" s="54">
        <f>GEOMEAN(I3:I98)</f>
        <v>13.808404462026607</v>
      </c>
      <c r="J106" s="54">
        <f>GEOMEAN(J3:J98)</f>
        <v>2.0991329248140862</v>
      </c>
      <c r="Q106" s="54" t="e">
        <f>GEOMEAN(Q3:Q98)</f>
        <v>#NUM!</v>
      </c>
      <c r="R106" s="54" t="e">
        <f>GEOMEAN(R3:R98)</f>
        <v>#NUM!</v>
      </c>
    </row>
    <row r="107" spans="1:40">
      <c r="B107" s="1" t="s">
        <v>30</v>
      </c>
      <c r="Q107" s="55" t="e">
        <f>Q106/I106</f>
        <v>#NUM!</v>
      </c>
      <c r="R107" s="55" t="e">
        <f>R106/J106</f>
        <v>#NUM!</v>
      </c>
    </row>
    <row r="108" spans="1:40">
      <c r="B108" s="1" t="s">
        <v>31</v>
      </c>
      <c r="I108" s="54">
        <f>SUM(I3:I98)/3600</f>
        <v>0.54406555555555569</v>
      </c>
      <c r="J108" s="54">
        <f>SUM(J3:J98)</f>
        <v>302.97124333333329</v>
      </c>
      <c r="Q108" s="54">
        <f>SUM(Q3:Q98)/3600</f>
        <v>0</v>
      </c>
      <c r="R108" s="54">
        <f>SUM(R3:R98)</f>
        <v>0</v>
      </c>
    </row>
    <row r="111" spans="1:40" ht="12.75" thickBot="1">
      <c r="B111" s="1" t="s">
        <v>71</v>
      </c>
      <c r="T111" s="48" t="e">
        <f t="shared" ref="T111:Y111" ca="1" si="28">AVERAGE(T3,T7)</f>
        <v>#NAME?</v>
      </c>
      <c r="U111" s="49" t="e">
        <f t="shared" ca="1" si="28"/>
        <v>#NAME?</v>
      </c>
      <c r="V111" s="49" t="e">
        <f t="shared" ca="1" si="28"/>
        <v>#NAME?</v>
      </c>
      <c r="W111" s="48" t="e">
        <f t="shared" ca="1" si="28"/>
        <v>#NAME?</v>
      </c>
      <c r="X111" s="49" t="e">
        <f t="shared" ca="1" si="28"/>
        <v>#NAME?</v>
      </c>
      <c r="Y111" s="50" t="e">
        <f t="shared" ca="1" si="28"/>
        <v>#NAME?</v>
      </c>
    </row>
    <row r="112" spans="1:40" ht="12.75" thickBot="1">
      <c r="A112" s="3"/>
      <c r="B112" s="4" t="s">
        <v>72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 t="e">
        <f t="shared" ref="T112:Y112" ca="1" si="29">AVERAGE(T3,T7,T11,T15,T19,T23,T27,T31,T35,T39,T43,T47,T51,T55,T59,T63,T67,T71,T75,T79)</f>
        <v>#NAME?</v>
      </c>
      <c r="U112" s="49" t="e">
        <f t="shared" ca="1" si="29"/>
        <v>#NAME?</v>
      </c>
      <c r="V112" s="50" t="e">
        <f t="shared" ca="1" si="29"/>
        <v>#NAME?</v>
      </c>
      <c r="W112" s="49" t="e">
        <f t="shared" ca="1" si="29"/>
        <v>#NAME?</v>
      </c>
      <c r="X112" s="49" t="e">
        <f t="shared" ca="1" si="29"/>
        <v>#NAME?</v>
      </c>
      <c r="Y112" s="50" t="e">
        <f t="shared" ca="1" si="29"/>
        <v>#NAME?</v>
      </c>
    </row>
    <row r="113" spans="2:18">
      <c r="B113" s="1" t="s">
        <v>29</v>
      </c>
      <c r="I113" s="54">
        <f>GEOMEAN(I3:I70)</f>
        <v>14.565071957599462</v>
      </c>
      <c r="J113" s="54">
        <f>GEOMEAN(J3:J70)</f>
        <v>2.1655734444814807</v>
      </c>
      <c r="Q113" s="54" t="e">
        <f>GEOMEAN(Q3:Q70)</f>
        <v>#NUM!</v>
      </c>
      <c r="R113" s="54" t="e">
        <f>GEOMEAN(R3:R70)</f>
        <v>#NUM!</v>
      </c>
    </row>
    <row r="114" spans="2:18">
      <c r="B114" s="1" t="s">
        <v>30</v>
      </c>
      <c r="Q114" s="55" t="e">
        <f>Q113/I113</f>
        <v>#NUM!</v>
      </c>
      <c r="R114" s="55" t="e">
        <f>R113/J113</f>
        <v>#NUM!</v>
      </c>
    </row>
  </sheetData>
  <mergeCells count="4">
    <mergeCell ref="D1:J1"/>
    <mergeCell ref="L1:R1"/>
    <mergeCell ref="T1:V1"/>
    <mergeCell ref="W1:Y1"/>
  </mergeCells>
  <phoneticPr fontId="1" type="noConversion"/>
  <conditionalFormatting sqref="T71:V82">
    <cfRule type="cellIs" dxfId="1475" priority="199" operator="greaterThan">
      <formula>0.03</formula>
    </cfRule>
    <cfRule type="cellIs" dxfId="1474" priority="200" stopIfTrue="1" operator="lessThan">
      <formula>-0.03</formula>
    </cfRule>
  </conditionalFormatting>
  <conditionalFormatting sqref="T3:V70">
    <cfRule type="cellIs" dxfId="1473" priority="197" operator="greaterThan">
      <formula>0.03</formula>
    </cfRule>
    <cfRule type="cellIs" dxfId="1472" priority="198" stopIfTrue="1" operator="lessThan">
      <formula>-0.03</formula>
    </cfRule>
  </conditionalFormatting>
  <conditionalFormatting sqref="W3">
    <cfRule type="cellIs" dxfId="1471" priority="195" operator="greaterThan">
      <formula>0.03</formula>
    </cfRule>
    <cfRule type="cellIs" dxfId="1470" priority="196" stopIfTrue="1" operator="lessThan">
      <formula>-0.03</formula>
    </cfRule>
  </conditionalFormatting>
  <conditionalFormatting sqref="X3">
    <cfRule type="cellIs" dxfId="1469" priority="193" operator="greaterThan">
      <formula>0.03</formula>
    </cfRule>
    <cfRule type="cellIs" dxfId="1468" priority="194" stopIfTrue="1" operator="lessThan">
      <formula>-0.03</formula>
    </cfRule>
  </conditionalFormatting>
  <conditionalFormatting sqref="Y3">
    <cfRule type="cellIs" dxfId="1467" priority="191" operator="greaterThan">
      <formula>0.03</formula>
    </cfRule>
    <cfRule type="cellIs" dxfId="1466" priority="192" stopIfTrue="1" operator="lessThan">
      <formula>-0.03</formula>
    </cfRule>
  </conditionalFormatting>
  <conditionalFormatting sqref="W7">
    <cfRule type="cellIs" dxfId="1465" priority="189" operator="greaterThan">
      <formula>0.03</formula>
    </cfRule>
    <cfRule type="cellIs" dxfId="1464" priority="190" stopIfTrue="1" operator="lessThan">
      <formula>-0.03</formula>
    </cfRule>
  </conditionalFormatting>
  <conditionalFormatting sqref="X7">
    <cfRule type="cellIs" dxfId="1463" priority="187" operator="greaterThan">
      <formula>0.03</formula>
    </cfRule>
    <cfRule type="cellIs" dxfId="1462" priority="188" stopIfTrue="1" operator="lessThan">
      <formula>-0.03</formula>
    </cfRule>
  </conditionalFormatting>
  <conditionalFormatting sqref="Y7">
    <cfRule type="cellIs" dxfId="1461" priority="185" operator="greaterThan">
      <formula>0.03</formula>
    </cfRule>
    <cfRule type="cellIs" dxfId="1460" priority="186" stopIfTrue="1" operator="lessThan">
      <formula>-0.03</formula>
    </cfRule>
  </conditionalFormatting>
  <conditionalFormatting sqref="W11">
    <cfRule type="cellIs" dxfId="1459" priority="183" operator="greaterThan">
      <formula>0.03</formula>
    </cfRule>
    <cfRule type="cellIs" dxfId="1458" priority="184" stopIfTrue="1" operator="lessThan">
      <formula>-0.03</formula>
    </cfRule>
  </conditionalFormatting>
  <conditionalFormatting sqref="X11">
    <cfRule type="cellIs" dxfId="1457" priority="181" operator="greaterThan">
      <formula>0.03</formula>
    </cfRule>
    <cfRule type="cellIs" dxfId="1456" priority="182" stopIfTrue="1" operator="lessThan">
      <formula>-0.03</formula>
    </cfRule>
  </conditionalFormatting>
  <conditionalFormatting sqref="Y11">
    <cfRule type="cellIs" dxfId="1455" priority="179" operator="greaterThan">
      <formula>0.03</formula>
    </cfRule>
    <cfRule type="cellIs" dxfId="1454" priority="180" stopIfTrue="1" operator="lessThan">
      <formula>-0.03</formula>
    </cfRule>
  </conditionalFormatting>
  <conditionalFormatting sqref="W15">
    <cfRule type="cellIs" dxfId="1453" priority="177" operator="greaterThan">
      <formula>0.03</formula>
    </cfRule>
    <cfRule type="cellIs" dxfId="1452" priority="178" stopIfTrue="1" operator="lessThan">
      <formula>-0.03</formula>
    </cfRule>
  </conditionalFormatting>
  <conditionalFormatting sqref="X15">
    <cfRule type="cellIs" dxfId="1451" priority="175" operator="greaterThan">
      <formula>0.03</formula>
    </cfRule>
    <cfRule type="cellIs" dxfId="1450" priority="176" stopIfTrue="1" operator="lessThan">
      <formula>-0.03</formula>
    </cfRule>
  </conditionalFormatting>
  <conditionalFormatting sqref="Y15">
    <cfRule type="cellIs" dxfId="1449" priority="173" operator="greaterThan">
      <formula>0.03</formula>
    </cfRule>
    <cfRule type="cellIs" dxfId="1448" priority="174" stopIfTrue="1" operator="lessThan">
      <formula>-0.03</formula>
    </cfRule>
  </conditionalFormatting>
  <conditionalFormatting sqref="W19">
    <cfRule type="cellIs" dxfId="1447" priority="171" operator="greaterThan">
      <formula>0.03</formula>
    </cfRule>
    <cfRule type="cellIs" dxfId="1446" priority="172" stopIfTrue="1" operator="lessThan">
      <formula>-0.03</formula>
    </cfRule>
  </conditionalFormatting>
  <conditionalFormatting sqref="X19">
    <cfRule type="cellIs" dxfId="1445" priority="169" operator="greaterThan">
      <formula>0.03</formula>
    </cfRule>
    <cfRule type="cellIs" dxfId="1444" priority="170" stopIfTrue="1" operator="lessThan">
      <formula>-0.03</formula>
    </cfRule>
  </conditionalFormatting>
  <conditionalFormatting sqref="Y19">
    <cfRule type="cellIs" dxfId="1443" priority="167" operator="greaterThan">
      <formula>0.03</formula>
    </cfRule>
    <cfRule type="cellIs" dxfId="1442" priority="168" stopIfTrue="1" operator="lessThan">
      <formula>-0.03</formula>
    </cfRule>
  </conditionalFormatting>
  <conditionalFormatting sqref="W23">
    <cfRule type="cellIs" dxfId="1441" priority="165" operator="greaterThan">
      <formula>0.03</formula>
    </cfRule>
    <cfRule type="cellIs" dxfId="1440" priority="166" stopIfTrue="1" operator="lessThan">
      <formula>-0.03</formula>
    </cfRule>
  </conditionalFormatting>
  <conditionalFormatting sqref="X23">
    <cfRule type="cellIs" dxfId="1439" priority="163" operator="greaterThan">
      <formula>0.03</formula>
    </cfRule>
    <cfRule type="cellIs" dxfId="1438" priority="164" stopIfTrue="1" operator="lessThan">
      <formula>-0.03</formula>
    </cfRule>
  </conditionalFormatting>
  <conditionalFormatting sqref="Y23">
    <cfRule type="cellIs" dxfId="1437" priority="161" operator="greaterThan">
      <formula>0.03</formula>
    </cfRule>
    <cfRule type="cellIs" dxfId="1436" priority="162" stopIfTrue="1" operator="lessThan">
      <formula>-0.03</formula>
    </cfRule>
  </conditionalFormatting>
  <conditionalFormatting sqref="W27">
    <cfRule type="cellIs" dxfId="1435" priority="159" operator="greaterThan">
      <formula>0.03</formula>
    </cfRule>
    <cfRule type="cellIs" dxfId="1434" priority="160" stopIfTrue="1" operator="lessThan">
      <formula>-0.03</formula>
    </cfRule>
  </conditionalFormatting>
  <conditionalFormatting sqref="X27">
    <cfRule type="cellIs" dxfId="1433" priority="157" operator="greaterThan">
      <formula>0.03</formula>
    </cfRule>
    <cfRule type="cellIs" dxfId="1432" priority="158" stopIfTrue="1" operator="lessThan">
      <formula>-0.03</formula>
    </cfRule>
  </conditionalFormatting>
  <conditionalFormatting sqref="Y27">
    <cfRule type="cellIs" dxfId="1431" priority="155" operator="greaterThan">
      <formula>0.03</formula>
    </cfRule>
    <cfRule type="cellIs" dxfId="1430" priority="156" stopIfTrue="1" operator="lessThan">
      <formula>-0.03</formula>
    </cfRule>
  </conditionalFormatting>
  <conditionalFormatting sqref="W31">
    <cfRule type="cellIs" dxfId="1429" priority="153" operator="greaterThan">
      <formula>0.03</formula>
    </cfRule>
    <cfRule type="cellIs" dxfId="1428" priority="154" stopIfTrue="1" operator="lessThan">
      <formula>-0.03</formula>
    </cfRule>
  </conditionalFormatting>
  <conditionalFormatting sqref="X31">
    <cfRule type="cellIs" dxfId="1427" priority="151" operator="greaterThan">
      <formula>0.03</formula>
    </cfRule>
    <cfRule type="cellIs" dxfId="1426" priority="152" stopIfTrue="1" operator="lessThan">
      <formula>-0.03</formula>
    </cfRule>
  </conditionalFormatting>
  <conditionalFormatting sqref="Y31">
    <cfRule type="cellIs" dxfId="1425" priority="149" operator="greaterThan">
      <formula>0.03</formula>
    </cfRule>
    <cfRule type="cellIs" dxfId="1424" priority="150" stopIfTrue="1" operator="lessThan">
      <formula>-0.03</formula>
    </cfRule>
  </conditionalFormatting>
  <conditionalFormatting sqref="W35">
    <cfRule type="cellIs" dxfId="1423" priority="147" operator="greaterThan">
      <formula>0.03</formula>
    </cfRule>
    <cfRule type="cellIs" dxfId="1422" priority="148" stopIfTrue="1" operator="lessThan">
      <formula>-0.03</formula>
    </cfRule>
  </conditionalFormatting>
  <conditionalFormatting sqref="X35">
    <cfRule type="cellIs" dxfId="1421" priority="145" operator="greaterThan">
      <formula>0.03</formula>
    </cfRule>
    <cfRule type="cellIs" dxfId="1420" priority="146" stopIfTrue="1" operator="lessThan">
      <formula>-0.03</formula>
    </cfRule>
  </conditionalFormatting>
  <conditionalFormatting sqref="Y35">
    <cfRule type="cellIs" dxfId="1419" priority="143" operator="greaterThan">
      <formula>0.03</formula>
    </cfRule>
    <cfRule type="cellIs" dxfId="1418" priority="144" stopIfTrue="1" operator="lessThan">
      <formula>-0.03</formula>
    </cfRule>
  </conditionalFormatting>
  <conditionalFormatting sqref="W39">
    <cfRule type="cellIs" dxfId="1417" priority="141" operator="greaterThan">
      <formula>0.03</formula>
    </cfRule>
    <cfRule type="cellIs" dxfId="1416" priority="142" stopIfTrue="1" operator="lessThan">
      <formula>-0.03</formula>
    </cfRule>
  </conditionalFormatting>
  <conditionalFormatting sqref="X39">
    <cfRule type="cellIs" dxfId="1415" priority="139" operator="greaterThan">
      <formula>0.03</formula>
    </cfRule>
    <cfRule type="cellIs" dxfId="1414" priority="140" stopIfTrue="1" operator="lessThan">
      <formula>-0.03</formula>
    </cfRule>
  </conditionalFormatting>
  <conditionalFormatting sqref="Y39">
    <cfRule type="cellIs" dxfId="1413" priority="137" operator="greaterThan">
      <formula>0.03</formula>
    </cfRule>
    <cfRule type="cellIs" dxfId="1412" priority="138" stopIfTrue="1" operator="lessThan">
      <formula>-0.03</formula>
    </cfRule>
  </conditionalFormatting>
  <conditionalFormatting sqref="W43">
    <cfRule type="cellIs" dxfId="1411" priority="135" operator="greaterThan">
      <formula>0.03</formula>
    </cfRule>
    <cfRule type="cellIs" dxfId="1410" priority="136" stopIfTrue="1" operator="lessThan">
      <formula>-0.03</formula>
    </cfRule>
  </conditionalFormatting>
  <conditionalFormatting sqref="X43">
    <cfRule type="cellIs" dxfId="1409" priority="133" operator="greaterThan">
      <formula>0.03</formula>
    </cfRule>
    <cfRule type="cellIs" dxfId="1408" priority="134" stopIfTrue="1" operator="lessThan">
      <formula>-0.03</formula>
    </cfRule>
  </conditionalFormatting>
  <conditionalFormatting sqref="Y43">
    <cfRule type="cellIs" dxfId="1407" priority="131" operator="greaterThan">
      <formula>0.03</formula>
    </cfRule>
    <cfRule type="cellIs" dxfId="1406" priority="132" stopIfTrue="1" operator="lessThan">
      <formula>-0.03</formula>
    </cfRule>
  </conditionalFormatting>
  <conditionalFormatting sqref="W47">
    <cfRule type="cellIs" dxfId="1405" priority="129" operator="greaterThan">
      <formula>0.03</formula>
    </cfRule>
    <cfRule type="cellIs" dxfId="1404" priority="130" stopIfTrue="1" operator="lessThan">
      <formula>-0.03</formula>
    </cfRule>
  </conditionalFormatting>
  <conditionalFormatting sqref="X47">
    <cfRule type="cellIs" dxfId="1403" priority="127" operator="greaterThan">
      <formula>0.03</formula>
    </cfRule>
    <cfRule type="cellIs" dxfId="1402" priority="128" stopIfTrue="1" operator="lessThan">
      <formula>-0.03</formula>
    </cfRule>
  </conditionalFormatting>
  <conditionalFormatting sqref="Y47">
    <cfRule type="cellIs" dxfId="1401" priority="125" operator="greaterThan">
      <formula>0.03</formula>
    </cfRule>
    <cfRule type="cellIs" dxfId="1400" priority="126" stopIfTrue="1" operator="lessThan">
      <formula>-0.03</formula>
    </cfRule>
  </conditionalFormatting>
  <conditionalFormatting sqref="W51">
    <cfRule type="cellIs" dxfId="1399" priority="123" operator="greaterThan">
      <formula>0.03</formula>
    </cfRule>
    <cfRule type="cellIs" dxfId="1398" priority="124" stopIfTrue="1" operator="lessThan">
      <formula>-0.03</formula>
    </cfRule>
  </conditionalFormatting>
  <conditionalFormatting sqref="X51">
    <cfRule type="cellIs" dxfId="1397" priority="121" operator="greaterThan">
      <formula>0.03</formula>
    </cfRule>
    <cfRule type="cellIs" dxfId="1396" priority="122" stopIfTrue="1" operator="lessThan">
      <formula>-0.03</formula>
    </cfRule>
  </conditionalFormatting>
  <conditionalFormatting sqref="Y51">
    <cfRule type="cellIs" dxfId="1395" priority="119" operator="greaterThan">
      <formula>0.03</formula>
    </cfRule>
    <cfRule type="cellIs" dxfId="1394" priority="120" stopIfTrue="1" operator="lessThan">
      <formula>-0.03</formula>
    </cfRule>
  </conditionalFormatting>
  <conditionalFormatting sqref="W55">
    <cfRule type="cellIs" dxfId="1393" priority="117" operator="greaterThan">
      <formula>0.03</formula>
    </cfRule>
    <cfRule type="cellIs" dxfId="1392" priority="118" stopIfTrue="1" operator="lessThan">
      <formula>-0.03</formula>
    </cfRule>
  </conditionalFormatting>
  <conditionalFormatting sqref="X55">
    <cfRule type="cellIs" dxfId="1391" priority="115" operator="greaterThan">
      <formula>0.03</formula>
    </cfRule>
    <cfRule type="cellIs" dxfId="1390" priority="116" stopIfTrue="1" operator="lessThan">
      <formula>-0.03</formula>
    </cfRule>
  </conditionalFormatting>
  <conditionalFormatting sqref="Y55">
    <cfRule type="cellIs" dxfId="1389" priority="113" operator="greaterThan">
      <formula>0.03</formula>
    </cfRule>
    <cfRule type="cellIs" dxfId="1388" priority="114" stopIfTrue="1" operator="lessThan">
      <formula>-0.03</formula>
    </cfRule>
  </conditionalFormatting>
  <conditionalFormatting sqref="W59">
    <cfRule type="cellIs" dxfId="1387" priority="111" operator="greaterThan">
      <formula>0.03</formula>
    </cfRule>
    <cfRule type="cellIs" dxfId="1386" priority="112" stopIfTrue="1" operator="lessThan">
      <formula>-0.03</formula>
    </cfRule>
  </conditionalFormatting>
  <conditionalFormatting sqref="X59">
    <cfRule type="cellIs" dxfId="1385" priority="109" operator="greaterThan">
      <formula>0.03</formula>
    </cfRule>
    <cfRule type="cellIs" dxfId="1384" priority="110" stopIfTrue="1" operator="lessThan">
      <formula>-0.03</formula>
    </cfRule>
  </conditionalFormatting>
  <conditionalFormatting sqref="Y59">
    <cfRule type="cellIs" dxfId="1383" priority="107" operator="greaterThan">
      <formula>0.03</formula>
    </cfRule>
    <cfRule type="cellIs" dxfId="1382" priority="108" stopIfTrue="1" operator="lessThan">
      <formula>-0.03</formula>
    </cfRule>
  </conditionalFormatting>
  <conditionalFormatting sqref="W63">
    <cfRule type="cellIs" dxfId="1381" priority="105" operator="greaterThan">
      <formula>0.03</formula>
    </cfRule>
    <cfRule type="cellIs" dxfId="1380" priority="106" stopIfTrue="1" operator="lessThan">
      <formula>-0.03</formula>
    </cfRule>
  </conditionalFormatting>
  <conditionalFormatting sqref="X63">
    <cfRule type="cellIs" dxfId="1379" priority="103" operator="greaterThan">
      <formula>0.03</formula>
    </cfRule>
    <cfRule type="cellIs" dxfId="1378" priority="104" stopIfTrue="1" operator="lessThan">
      <formula>-0.03</formula>
    </cfRule>
  </conditionalFormatting>
  <conditionalFormatting sqref="Y63">
    <cfRule type="cellIs" dxfId="1377" priority="101" operator="greaterThan">
      <formula>0.03</formula>
    </cfRule>
    <cfRule type="cellIs" dxfId="1376" priority="102" stopIfTrue="1" operator="lessThan">
      <formula>-0.03</formula>
    </cfRule>
  </conditionalFormatting>
  <conditionalFormatting sqref="W67">
    <cfRule type="cellIs" dxfId="1375" priority="99" operator="greaterThan">
      <formula>0.03</formula>
    </cfRule>
    <cfRule type="cellIs" dxfId="1374" priority="100" stopIfTrue="1" operator="lessThan">
      <formula>-0.03</formula>
    </cfRule>
  </conditionalFormatting>
  <conditionalFormatting sqref="X67">
    <cfRule type="cellIs" dxfId="1373" priority="97" operator="greaterThan">
      <formula>0.03</formula>
    </cfRule>
    <cfRule type="cellIs" dxfId="1372" priority="98" stopIfTrue="1" operator="lessThan">
      <formula>-0.03</formula>
    </cfRule>
  </conditionalFormatting>
  <conditionalFormatting sqref="Y67">
    <cfRule type="cellIs" dxfId="1371" priority="95" operator="greaterThan">
      <formula>0.03</formula>
    </cfRule>
    <cfRule type="cellIs" dxfId="1370" priority="96" stopIfTrue="1" operator="lessThan">
      <formula>-0.03</formula>
    </cfRule>
  </conditionalFormatting>
  <conditionalFormatting sqref="W6:X6">
    <cfRule type="cellIs" dxfId="1369" priority="93" operator="greaterThan">
      <formula>0.03</formula>
    </cfRule>
    <cfRule type="cellIs" dxfId="1368" priority="94" stopIfTrue="1" operator="lessThan">
      <formula>-0.03</formula>
    </cfRule>
  </conditionalFormatting>
  <conditionalFormatting sqref="W10:X10">
    <cfRule type="cellIs" dxfId="1367" priority="91" operator="greaterThan">
      <formula>0.03</formula>
    </cfRule>
    <cfRule type="cellIs" dxfId="1366" priority="92" stopIfTrue="1" operator="lessThan">
      <formula>-0.03</formula>
    </cfRule>
  </conditionalFormatting>
  <conditionalFormatting sqref="W14:X14">
    <cfRule type="cellIs" dxfId="1365" priority="89" operator="greaterThan">
      <formula>0.03</formula>
    </cfRule>
    <cfRule type="cellIs" dxfId="1364" priority="90" stopIfTrue="1" operator="lessThan">
      <formula>-0.03</formula>
    </cfRule>
  </conditionalFormatting>
  <conditionalFormatting sqref="W18:X18">
    <cfRule type="cellIs" dxfId="1363" priority="87" operator="greaterThan">
      <formula>0.03</formula>
    </cfRule>
    <cfRule type="cellIs" dxfId="1362" priority="88" stopIfTrue="1" operator="lessThan">
      <formula>-0.03</formula>
    </cfRule>
  </conditionalFormatting>
  <conditionalFormatting sqref="W22:X22">
    <cfRule type="cellIs" dxfId="1361" priority="85" operator="greaterThan">
      <formula>0.03</formula>
    </cfRule>
    <cfRule type="cellIs" dxfId="1360" priority="86" stopIfTrue="1" operator="lessThan">
      <formula>-0.03</formula>
    </cfRule>
  </conditionalFormatting>
  <conditionalFormatting sqref="W26:X26">
    <cfRule type="cellIs" dxfId="1359" priority="83" operator="greaterThan">
      <formula>0.03</formula>
    </cfRule>
    <cfRule type="cellIs" dxfId="1358" priority="84" stopIfTrue="1" operator="lessThan">
      <formula>-0.03</formula>
    </cfRule>
  </conditionalFormatting>
  <conditionalFormatting sqref="W30:X30">
    <cfRule type="cellIs" dxfId="1357" priority="81" operator="greaterThan">
      <formula>0.03</formula>
    </cfRule>
    <cfRule type="cellIs" dxfId="1356" priority="82" stopIfTrue="1" operator="lessThan">
      <formula>-0.03</formula>
    </cfRule>
  </conditionalFormatting>
  <conditionalFormatting sqref="W34:X34">
    <cfRule type="cellIs" dxfId="1355" priority="79" operator="greaterThan">
      <formula>0.03</formula>
    </cfRule>
    <cfRule type="cellIs" dxfId="1354" priority="80" stopIfTrue="1" operator="lessThan">
      <formula>-0.03</formula>
    </cfRule>
  </conditionalFormatting>
  <conditionalFormatting sqref="W38:X38">
    <cfRule type="cellIs" dxfId="1353" priority="77" operator="greaterThan">
      <formula>0.03</formula>
    </cfRule>
    <cfRule type="cellIs" dxfId="1352" priority="78" stopIfTrue="1" operator="lessThan">
      <formula>-0.03</formula>
    </cfRule>
  </conditionalFormatting>
  <conditionalFormatting sqref="W42:X42">
    <cfRule type="cellIs" dxfId="1351" priority="75" operator="greaterThan">
      <formula>0.03</formula>
    </cfRule>
    <cfRule type="cellIs" dxfId="1350" priority="76" stopIfTrue="1" operator="lessThan">
      <formula>-0.03</formula>
    </cfRule>
  </conditionalFormatting>
  <conditionalFormatting sqref="W46:X46">
    <cfRule type="cellIs" dxfId="1349" priority="73" operator="greaterThan">
      <formula>0.03</formula>
    </cfRule>
    <cfRule type="cellIs" dxfId="1348" priority="74" stopIfTrue="1" operator="lessThan">
      <formula>-0.03</formula>
    </cfRule>
  </conditionalFormatting>
  <conditionalFormatting sqref="W50:X50">
    <cfRule type="cellIs" dxfId="1347" priority="71" operator="greaterThan">
      <formula>0.03</formula>
    </cfRule>
    <cfRule type="cellIs" dxfId="1346" priority="72" stopIfTrue="1" operator="lessThan">
      <formula>-0.03</formula>
    </cfRule>
  </conditionalFormatting>
  <conditionalFormatting sqref="W54:X54">
    <cfRule type="cellIs" dxfId="1345" priority="69" operator="greaterThan">
      <formula>0.03</formula>
    </cfRule>
    <cfRule type="cellIs" dxfId="1344" priority="70" stopIfTrue="1" operator="lessThan">
      <formula>-0.03</formula>
    </cfRule>
  </conditionalFormatting>
  <conditionalFormatting sqref="W58:X58">
    <cfRule type="cellIs" dxfId="1343" priority="67" operator="greaterThan">
      <formula>0.03</formula>
    </cfRule>
    <cfRule type="cellIs" dxfId="1342" priority="68" stopIfTrue="1" operator="lessThan">
      <formula>-0.03</formula>
    </cfRule>
  </conditionalFormatting>
  <conditionalFormatting sqref="W62:X62">
    <cfRule type="cellIs" dxfId="1341" priority="65" operator="greaterThan">
      <formula>0.03</formula>
    </cfRule>
    <cfRule type="cellIs" dxfId="1340" priority="66" stopIfTrue="1" operator="lessThan">
      <formula>-0.03</formula>
    </cfRule>
  </conditionalFormatting>
  <conditionalFormatting sqref="W66:X66">
    <cfRule type="cellIs" dxfId="1339" priority="63" operator="greaterThan">
      <formula>0.03</formula>
    </cfRule>
    <cfRule type="cellIs" dxfId="1338" priority="64" stopIfTrue="1" operator="lessThan">
      <formula>-0.03</formula>
    </cfRule>
  </conditionalFormatting>
  <conditionalFormatting sqref="W70:X70">
    <cfRule type="cellIs" dxfId="1337" priority="61" operator="greaterThan">
      <formula>0.03</formula>
    </cfRule>
    <cfRule type="cellIs" dxfId="1336" priority="62" stopIfTrue="1" operator="lessThan">
      <formula>-0.03</formula>
    </cfRule>
  </conditionalFormatting>
  <conditionalFormatting sqref="W71:Y82">
    <cfRule type="cellIs" dxfId="1335" priority="59" operator="greaterThan">
      <formula>0.03</formula>
    </cfRule>
    <cfRule type="cellIs" dxfId="1334" priority="60" stopIfTrue="1" operator="lessThan">
      <formula>-0.03</formula>
    </cfRule>
  </conditionalFormatting>
  <conditionalFormatting sqref="T83:V98">
    <cfRule type="cellIs" dxfId="1333" priority="57" operator="greaterThan">
      <formula>0.03</formula>
    </cfRule>
    <cfRule type="cellIs" dxfId="1332" priority="58" stopIfTrue="1" operator="lessThan">
      <formula>-0.03</formula>
    </cfRule>
  </conditionalFormatting>
  <conditionalFormatting sqref="W83">
    <cfRule type="cellIs" dxfId="1331" priority="55" operator="greaterThan">
      <formula>0.03</formula>
    </cfRule>
    <cfRule type="cellIs" dxfId="1330" priority="56" stopIfTrue="1" operator="lessThan">
      <formula>-0.03</formula>
    </cfRule>
  </conditionalFormatting>
  <conditionalFormatting sqref="X83">
    <cfRule type="cellIs" dxfId="1329" priority="53" operator="greaterThan">
      <formula>0.03</formula>
    </cfRule>
    <cfRule type="cellIs" dxfId="1328" priority="54" stopIfTrue="1" operator="lessThan">
      <formula>-0.03</formula>
    </cfRule>
  </conditionalFormatting>
  <conditionalFormatting sqref="Y83">
    <cfRule type="cellIs" dxfId="1327" priority="51" operator="greaterThan">
      <formula>0.03</formula>
    </cfRule>
    <cfRule type="cellIs" dxfId="1326" priority="52" stopIfTrue="1" operator="lessThan">
      <formula>-0.03</formula>
    </cfRule>
  </conditionalFormatting>
  <conditionalFormatting sqref="W87">
    <cfRule type="cellIs" dxfId="1325" priority="49" operator="greaterThan">
      <formula>0.03</formula>
    </cfRule>
    <cfRule type="cellIs" dxfId="1324" priority="50" stopIfTrue="1" operator="lessThan">
      <formula>-0.03</formula>
    </cfRule>
  </conditionalFormatting>
  <conditionalFormatting sqref="X87">
    <cfRule type="cellIs" dxfId="1323" priority="47" operator="greaterThan">
      <formula>0.03</formula>
    </cfRule>
    <cfRule type="cellIs" dxfId="1322" priority="48" stopIfTrue="1" operator="lessThan">
      <formula>-0.03</formula>
    </cfRule>
  </conditionalFormatting>
  <conditionalFormatting sqref="Y87">
    <cfRule type="cellIs" dxfId="1321" priority="45" operator="greaterThan">
      <formula>0.03</formula>
    </cfRule>
    <cfRule type="cellIs" dxfId="1320" priority="46" stopIfTrue="1" operator="lessThan">
      <formula>-0.03</formula>
    </cfRule>
  </conditionalFormatting>
  <conditionalFormatting sqref="W91">
    <cfRule type="cellIs" dxfId="1319" priority="43" operator="greaterThan">
      <formula>0.03</formula>
    </cfRule>
    <cfRule type="cellIs" dxfId="1318" priority="44" stopIfTrue="1" operator="lessThan">
      <formula>-0.03</formula>
    </cfRule>
  </conditionalFormatting>
  <conditionalFormatting sqref="X91">
    <cfRule type="cellIs" dxfId="1317" priority="41" operator="greaterThan">
      <formula>0.03</formula>
    </cfRule>
    <cfRule type="cellIs" dxfId="1316" priority="42" stopIfTrue="1" operator="lessThan">
      <formula>-0.03</formula>
    </cfRule>
  </conditionalFormatting>
  <conditionalFormatting sqref="Y91">
    <cfRule type="cellIs" dxfId="1315" priority="39" operator="greaterThan">
      <formula>0.03</formula>
    </cfRule>
    <cfRule type="cellIs" dxfId="1314" priority="40" stopIfTrue="1" operator="lessThan">
      <formula>-0.03</formula>
    </cfRule>
  </conditionalFormatting>
  <conditionalFormatting sqref="W95">
    <cfRule type="cellIs" dxfId="1313" priority="37" operator="greaterThan">
      <formula>0.03</formula>
    </cfRule>
    <cfRule type="cellIs" dxfId="1312" priority="38" stopIfTrue="1" operator="lessThan">
      <formula>-0.03</formula>
    </cfRule>
  </conditionalFormatting>
  <conditionalFormatting sqref="X95">
    <cfRule type="cellIs" dxfId="1311" priority="35" operator="greaterThan">
      <formula>0.03</formula>
    </cfRule>
    <cfRule type="cellIs" dxfId="1310" priority="36" stopIfTrue="1" operator="lessThan">
      <formula>-0.03</formula>
    </cfRule>
  </conditionalFormatting>
  <conditionalFormatting sqref="Y95">
    <cfRule type="cellIs" dxfId="1309" priority="33" operator="greaterThan">
      <formula>0.03</formula>
    </cfRule>
    <cfRule type="cellIs" dxfId="1308" priority="34" stopIfTrue="1" operator="lessThan">
      <formula>-0.03</formula>
    </cfRule>
  </conditionalFormatting>
  <conditionalFormatting sqref="W86:X86">
    <cfRule type="cellIs" dxfId="1307" priority="31" operator="greaterThan">
      <formula>0.03</formula>
    </cfRule>
    <cfRule type="cellIs" dxfId="1306" priority="32" stopIfTrue="1" operator="lessThan">
      <formula>-0.03</formula>
    </cfRule>
  </conditionalFormatting>
  <conditionalFormatting sqref="W90:X90">
    <cfRule type="cellIs" dxfId="1305" priority="29" operator="greaterThan">
      <formula>0.03</formula>
    </cfRule>
    <cfRule type="cellIs" dxfId="1304" priority="30" stopIfTrue="1" operator="lessThan">
      <formula>-0.03</formula>
    </cfRule>
  </conditionalFormatting>
  <conditionalFormatting sqref="W94:X94">
    <cfRule type="cellIs" dxfId="1303" priority="27" operator="greaterThan">
      <formula>0.03</formula>
    </cfRule>
    <cfRule type="cellIs" dxfId="1302" priority="28" stopIfTrue="1" operator="lessThan">
      <formula>-0.03</formula>
    </cfRule>
  </conditionalFormatting>
  <conditionalFormatting sqref="W98:X98">
    <cfRule type="cellIs" dxfId="1301" priority="25" operator="greaterThan">
      <formula>0.03</formula>
    </cfRule>
    <cfRule type="cellIs" dxfId="1300" priority="26" stopIfTrue="1" operator="lessThan">
      <formula>-0.03</formula>
    </cfRule>
  </conditionalFormatting>
  <conditionalFormatting sqref="T105:V105">
    <cfRule type="cellIs" dxfId="1299" priority="23" operator="greaterThan">
      <formula>0.03</formula>
    </cfRule>
    <cfRule type="cellIs" dxfId="1298" priority="24" stopIfTrue="1" operator="lessThan">
      <formula>-0.03</formula>
    </cfRule>
  </conditionalFormatting>
  <conditionalFormatting sqref="W105:Y105">
    <cfRule type="cellIs" dxfId="1297" priority="21" operator="greaterThan">
      <formula>0.03</formula>
    </cfRule>
    <cfRule type="cellIs" dxfId="1296" priority="22" stopIfTrue="1" operator="lessThan">
      <formula>-0.03</formula>
    </cfRule>
  </conditionalFormatting>
  <conditionalFormatting sqref="T99:V104">
    <cfRule type="cellIs" dxfId="1295" priority="19" operator="greaterThan">
      <formula>0.03</formula>
    </cfRule>
    <cfRule type="cellIs" dxfId="1294" priority="20" stopIfTrue="1" operator="lessThan">
      <formula>-0.03</formula>
    </cfRule>
  </conditionalFormatting>
  <conditionalFormatting sqref="W99:Y103">
    <cfRule type="cellIs" dxfId="1293" priority="17" operator="greaterThan">
      <formula>0.03</formula>
    </cfRule>
    <cfRule type="cellIs" dxfId="1292" priority="18" stopIfTrue="1" operator="lessThan">
      <formula>-0.03</formula>
    </cfRule>
  </conditionalFormatting>
  <conditionalFormatting sqref="W104">
    <cfRule type="cellIs" dxfId="1291" priority="15" operator="greaterThan">
      <formula>0.03</formula>
    </cfRule>
    <cfRule type="cellIs" dxfId="1290" priority="16" stopIfTrue="1" operator="lessThan">
      <formula>-0.03</formula>
    </cfRule>
  </conditionalFormatting>
  <conditionalFormatting sqref="X104">
    <cfRule type="cellIs" dxfId="1289" priority="13" operator="greaterThan">
      <formula>0.03</formula>
    </cfRule>
    <cfRule type="cellIs" dxfId="1288" priority="14" stopIfTrue="1" operator="lessThan">
      <formula>-0.03</formula>
    </cfRule>
  </conditionalFormatting>
  <conditionalFormatting sqref="Y104">
    <cfRule type="cellIs" dxfId="1287" priority="11" operator="greaterThan">
      <formula>0.03</formula>
    </cfRule>
    <cfRule type="cellIs" dxfId="1286" priority="12" stopIfTrue="1" operator="lessThan">
      <formula>-0.03</formula>
    </cfRule>
  </conditionalFormatting>
  <conditionalFormatting sqref="T111:V112">
    <cfRule type="cellIs" dxfId="1285" priority="9" operator="greaterThan">
      <formula>0.03</formula>
    </cfRule>
    <cfRule type="cellIs" dxfId="1284" priority="10" stopIfTrue="1" operator="lessThan">
      <formula>-0.03</formula>
    </cfRule>
  </conditionalFormatting>
  <conditionalFormatting sqref="W112:Y112">
    <cfRule type="cellIs" dxfId="1283" priority="7" operator="greaterThan">
      <formula>0.03</formula>
    </cfRule>
    <cfRule type="cellIs" dxfId="1282" priority="8" stopIfTrue="1" operator="lessThan">
      <formula>-0.03</formula>
    </cfRule>
  </conditionalFormatting>
  <conditionalFormatting sqref="W111">
    <cfRule type="cellIs" dxfId="1281" priority="5" operator="greaterThan">
      <formula>0.03</formula>
    </cfRule>
    <cfRule type="cellIs" dxfId="1280" priority="6" stopIfTrue="1" operator="lessThan">
      <formula>-0.03</formula>
    </cfRule>
  </conditionalFormatting>
  <conditionalFormatting sqref="X111">
    <cfRule type="cellIs" dxfId="1279" priority="3" operator="greaterThan">
      <formula>0.03</formula>
    </cfRule>
    <cfRule type="cellIs" dxfId="1278" priority="4" stopIfTrue="1" operator="lessThan">
      <formula>-0.03</formula>
    </cfRule>
  </conditionalFormatting>
  <conditionalFormatting sqref="Y111">
    <cfRule type="cellIs" dxfId="1277" priority="1" operator="greaterThan">
      <formula>0.03</formula>
    </cfRule>
    <cfRule type="cellIs" dxfId="1276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AN114"/>
  <sheetViews>
    <sheetView topLeftCell="A73" workbookViewId="0">
      <selection activeCell="AB22" sqref="AB22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hidden="1" customWidth="1"/>
    <col min="13" max="15" width="6.875" style="1" hidden="1" customWidth="1"/>
    <col min="16" max="18" width="8.875" style="1" hidden="1" customWidth="1"/>
    <col min="19" max="19" width="2.875" style="1" hidden="1" customWidth="1"/>
    <col min="20" max="25" width="8.875" style="1" hidden="1" customWidth="1"/>
    <col min="26" max="26" width="7.875" style="1" bestFit="1" customWidth="1"/>
    <col min="27" max="27" width="6.875" style="1" bestFit="1" customWidth="1"/>
    <col min="28" max="28" width="7.875" style="1" bestFit="1" customWidth="1"/>
    <col min="29" max="29" width="6.875" style="1" bestFit="1" customWidth="1"/>
    <col min="30" max="30" width="4.875" style="1" bestFit="1" customWidth="1"/>
    <col min="31" max="32" width="6.875" style="1" bestFit="1" customWidth="1"/>
    <col min="33" max="33" width="4.875" style="1" bestFit="1" customWidth="1"/>
    <col min="34" max="34" width="6.875" style="1" bestFit="1" customWidth="1"/>
    <col min="35" max="35" width="6.125" style="1" bestFit="1" customWidth="1"/>
    <col min="36" max="36" width="7.125" style="1" bestFit="1" customWidth="1"/>
    <col min="37" max="37" width="6.25" style="1" bestFit="1" customWidth="1"/>
    <col min="38" max="38" width="7.375" style="1" bestFit="1" customWidth="1"/>
    <col min="39" max="39" width="6.125" style="1" bestFit="1" customWidth="1"/>
    <col min="40" max="40" width="7.125" style="1" bestFit="1" customWidth="1"/>
    <col min="41" max="16384" width="10.875" style="1"/>
  </cols>
  <sheetData>
    <row r="1" spans="1:29" ht="12.75" thickBot="1">
      <c r="D1" s="146" t="s">
        <v>32</v>
      </c>
      <c r="E1" s="147"/>
      <c r="F1" s="147"/>
      <c r="G1" s="147"/>
      <c r="H1" s="147"/>
      <c r="I1" s="147"/>
      <c r="J1" s="148"/>
      <c r="L1" s="146" t="s">
        <v>33</v>
      </c>
      <c r="M1" s="147"/>
      <c r="N1" s="147"/>
      <c r="O1" s="147"/>
      <c r="P1" s="147"/>
      <c r="Q1" s="147"/>
      <c r="R1" s="148"/>
      <c r="S1" s="2"/>
      <c r="T1" s="146" t="s">
        <v>47</v>
      </c>
      <c r="U1" s="147"/>
      <c r="V1" s="148"/>
      <c r="W1" s="146" t="s">
        <v>48</v>
      </c>
      <c r="X1" s="147"/>
      <c r="Y1" s="148"/>
    </row>
    <row r="2" spans="1:29" ht="12.75" thickBot="1">
      <c r="A2" s="3"/>
      <c r="B2" s="4"/>
      <c r="C2" s="5" t="s">
        <v>1</v>
      </c>
      <c r="D2" s="6" t="s">
        <v>34</v>
      </c>
      <c r="E2" s="7" t="s">
        <v>35</v>
      </c>
      <c r="F2" s="7" t="s">
        <v>36</v>
      </c>
      <c r="G2" s="7" t="s">
        <v>37</v>
      </c>
      <c r="H2" s="7" t="s">
        <v>38</v>
      </c>
      <c r="I2" s="7" t="s">
        <v>39</v>
      </c>
      <c r="J2" s="8" t="s">
        <v>40</v>
      </c>
      <c r="K2" s="2"/>
      <c r="L2" s="6" t="s">
        <v>34</v>
      </c>
      <c r="M2" s="7" t="s">
        <v>35</v>
      </c>
      <c r="N2" s="7" t="s">
        <v>36</v>
      </c>
      <c r="O2" s="7" t="s">
        <v>37</v>
      </c>
      <c r="P2" s="7" t="s">
        <v>38</v>
      </c>
      <c r="Q2" s="7" t="s">
        <v>39</v>
      </c>
      <c r="R2" s="8" t="s">
        <v>40</v>
      </c>
      <c r="S2" s="9"/>
      <c r="T2" s="6" t="s">
        <v>41</v>
      </c>
      <c r="U2" s="7" t="s">
        <v>42</v>
      </c>
      <c r="V2" s="8" t="s">
        <v>43</v>
      </c>
      <c r="W2" s="10" t="s">
        <v>41</v>
      </c>
      <c r="X2" s="11" t="s">
        <v>42</v>
      </c>
      <c r="Y2" s="12" t="s">
        <v>43</v>
      </c>
    </row>
    <row r="3" spans="1:29">
      <c r="A3" s="63" t="s">
        <v>2</v>
      </c>
      <c r="B3" s="63" t="s">
        <v>3</v>
      </c>
      <c r="C3" s="63">
        <v>22</v>
      </c>
      <c r="D3" s="64"/>
      <c r="E3" s="65"/>
      <c r="F3" s="65"/>
      <c r="G3" s="65"/>
      <c r="H3" s="65"/>
      <c r="I3" s="65"/>
      <c r="J3" s="66"/>
      <c r="K3" s="67"/>
      <c r="L3" s="86"/>
      <c r="M3" s="87"/>
      <c r="N3" s="87"/>
      <c r="O3" s="87"/>
      <c r="P3" s="87"/>
      <c r="Q3" s="87"/>
      <c r="R3" s="88"/>
      <c r="S3" s="95"/>
      <c r="T3" s="96"/>
      <c r="U3" s="97"/>
      <c r="V3" s="98"/>
      <c r="W3" s="96"/>
      <c r="X3" s="97"/>
      <c r="Y3" s="98"/>
      <c r="Z3" s="122"/>
      <c r="AA3" s="122"/>
      <c r="AB3" s="122"/>
      <c r="AC3" s="122"/>
    </row>
    <row r="4" spans="1:29">
      <c r="A4" s="72" t="s">
        <v>4</v>
      </c>
      <c r="B4" s="72"/>
      <c r="C4" s="72">
        <v>27</v>
      </c>
      <c r="D4" s="73"/>
      <c r="E4" s="74"/>
      <c r="F4" s="74"/>
      <c r="G4" s="74"/>
      <c r="H4" s="74"/>
      <c r="I4" s="74"/>
      <c r="J4" s="75"/>
      <c r="K4" s="67"/>
      <c r="L4" s="89"/>
      <c r="M4" s="90"/>
      <c r="N4" s="90"/>
      <c r="O4" s="90"/>
      <c r="P4" s="90"/>
      <c r="Q4" s="90"/>
      <c r="R4" s="91"/>
      <c r="S4" s="95"/>
      <c r="T4" s="99"/>
      <c r="U4" s="100"/>
      <c r="V4" s="101"/>
      <c r="W4" s="99"/>
      <c r="X4" s="100"/>
      <c r="Y4" s="101"/>
      <c r="Z4" s="122"/>
      <c r="AA4" s="122"/>
      <c r="AB4" s="122"/>
      <c r="AC4" s="122"/>
    </row>
    <row r="5" spans="1:29">
      <c r="A5" s="72"/>
      <c r="B5" s="72"/>
      <c r="C5" s="72">
        <v>32</v>
      </c>
      <c r="D5" s="73"/>
      <c r="E5" s="74"/>
      <c r="F5" s="74"/>
      <c r="G5" s="74"/>
      <c r="H5" s="74"/>
      <c r="I5" s="74"/>
      <c r="J5" s="75"/>
      <c r="K5" s="67"/>
      <c r="L5" s="89"/>
      <c r="M5" s="90"/>
      <c r="N5" s="90"/>
      <c r="O5" s="90"/>
      <c r="P5" s="90"/>
      <c r="Q5" s="90"/>
      <c r="R5" s="91"/>
      <c r="S5" s="95"/>
      <c r="T5" s="99"/>
      <c r="U5" s="100"/>
      <c r="V5" s="101"/>
      <c r="W5" s="99"/>
      <c r="X5" s="100"/>
      <c r="Y5" s="101"/>
      <c r="Z5" s="122"/>
      <c r="AA5" s="122"/>
      <c r="AB5" s="122"/>
      <c r="AC5" s="122"/>
    </row>
    <row r="6" spans="1:29" ht="12.75" thickBot="1">
      <c r="A6" s="72"/>
      <c r="B6" s="79"/>
      <c r="C6" s="79">
        <v>37</v>
      </c>
      <c r="D6" s="80"/>
      <c r="E6" s="81"/>
      <c r="F6" s="81"/>
      <c r="G6" s="81"/>
      <c r="H6" s="81"/>
      <c r="I6" s="81"/>
      <c r="J6" s="82"/>
      <c r="K6" s="67"/>
      <c r="L6" s="92"/>
      <c r="M6" s="93"/>
      <c r="N6" s="93"/>
      <c r="O6" s="93"/>
      <c r="P6" s="93"/>
      <c r="Q6" s="93"/>
      <c r="R6" s="94"/>
      <c r="S6" s="95"/>
      <c r="T6" s="102"/>
      <c r="U6" s="103"/>
      <c r="V6" s="104"/>
      <c r="W6" s="102"/>
      <c r="X6" s="103"/>
      <c r="Y6" s="104"/>
      <c r="Z6" s="122"/>
      <c r="AA6" s="122"/>
      <c r="AB6" s="122"/>
      <c r="AC6" s="122"/>
    </row>
    <row r="7" spans="1:29">
      <c r="A7" s="72"/>
      <c r="B7" s="63" t="s">
        <v>5</v>
      </c>
      <c r="C7" s="63">
        <v>22</v>
      </c>
      <c r="D7" s="64"/>
      <c r="E7" s="65"/>
      <c r="F7" s="65"/>
      <c r="G7" s="65"/>
      <c r="H7" s="65"/>
      <c r="I7" s="65"/>
      <c r="J7" s="66"/>
      <c r="K7" s="67"/>
      <c r="L7" s="86"/>
      <c r="M7" s="87"/>
      <c r="N7" s="87"/>
      <c r="O7" s="87"/>
      <c r="P7" s="87"/>
      <c r="Q7" s="87"/>
      <c r="R7" s="88"/>
      <c r="S7" s="95"/>
      <c r="T7" s="96"/>
      <c r="U7" s="97"/>
      <c r="V7" s="97"/>
      <c r="W7" s="105"/>
      <c r="X7" s="106"/>
      <c r="Y7" s="107"/>
      <c r="Z7" s="122"/>
      <c r="AA7" s="122"/>
      <c r="AB7" s="122"/>
      <c r="AC7" s="122"/>
    </row>
    <row r="8" spans="1:29">
      <c r="A8" s="72"/>
      <c r="B8" s="72"/>
      <c r="C8" s="72">
        <v>27</v>
      </c>
      <c r="D8" s="73"/>
      <c r="E8" s="74"/>
      <c r="F8" s="74"/>
      <c r="G8" s="74"/>
      <c r="H8" s="74"/>
      <c r="I8" s="74"/>
      <c r="J8" s="75"/>
      <c r="K8" s="67"/>
      <c r="L8" s="89"/>
      <c r="M8" s="90"/>
      <c r="N8" s="90"/>
      <c r="O8" s="90"/>
      <c r="P8" s="90"/>
      <c r="Q8" s="90"/>
      <c r="R8" s="91"/>
      <c r="S8" s="95"/>
      <c r="T8" s="99"/>
      <c r="U8" s="100"/>
      <c r="V8" s="100"/>
      <c r="W8" s="99"/>
      <c r="X8" s="100"/>
      <c r="Y8" s="101"/>
      <c r="Z8" s="122"/>
      <c r="AA8" s="122"/>
      <c r="AB8" s="122"/>
      <c r="AC8" s="122"/>
    </row>
    <row r="9" spans="1:29">
      <c r="A9" s="72"/>
      <c r="B9" s="72"/>
      <c r="C9" s="72">
        <v>32</v>
      </c>
      <c r="D9" s="73"/>
      <c r="E9" s="74"/>
      <c r="F9" s="74"/>
      <c r="G9" s="74"/>
      <c r="H9" s="74"/>
      <c r="I9" s="74"/>
      <c r="J9" s="75"/>
      <c r="K9" s="67"/>
      <c r="L9" s="89"/>
      <c r="M9" s="90"/>
      <c r="N9" s="90"/>
      <c r="O9" s="90"/>
      <c r="P9" s="90"/>
      <c r="Q9" s="90"/>
      <c r="R9" s="91"/>
      <c r="S9" s="95"/>
      <c r="T9" s="99"/>
      <c r="U9" s="108"/>
      <c r="V9" s="100"/>
      <c r="W9" s="99"/>
      <c r="X9" s="100"/>
      <c r="Y9" s="101"/>
      <c r="Z9" s="122"/>
      <c r="AA9" s="122"/>
      <c r="AB9" s="122"/>
      <c r="AC9" s="122"/>
    </row>
    <row r="10" spans="1:29" ht="12.75" thickBot="1">
      <c r="A10" s="72"/>
      <c r="B10" s="79"/>
      <c r="C10" s="79">
        <v>37</v>
      </c>
      <c r="D10" s="80"/>
      <c r="E10" s="81"/>
      <c r="F10" s="81"/>
      <c r="G10" s="81"/>
      <c r="H10" s="81"/>
      <c r="I10" s="81"/>
      <c r="J10" s="82"/>
      <c r="K10" s="67"/>
      <c r="L10" s="92"/>
      <c r="M10" s="93"/>
      <c r="N10" s="93"/>
      <c r="O10" s="93"/>
      <c r="P10" s="93"/>
      <c r="Q10" s="93"/>
      <c r="R10" s="94"/>
      <c r="S10" s="95"/>
      <c r="T10" s="102"/>
      <c r="U10" s="103"/>
      <c r="V10" s="103"/>
      <c r="W10" s="102"/>
      <c r="X10" s="103"/>
      <c r="Y10" s="104"/>
      <c r="Z10" s="122"/>
      <c r="AA10" s="122"/>
      <c r="AB10" s="122"/>
      <c r="AC10" s="122"/>
    </row>
    <row r="11" spans="1:29">
      <c r="A11" s="72"/>
      <c r="B11" s="63" t="s">
        <v>0</v>
      </c>
      <c r="C11" s="63">
        <v>22</v>
      </c>
      <c r="D11" s="64"/>
      <c r="E11" s="65"/>
      <c r="F11" s="65"/>
      <c r="G11" s="65"/>
      <c r="H11" s="65"/>
      <c r="I11" s="65"/>
      <c r="J11" s="66"/>
      <c r="K11" s="67"/>
      <c r="L11" s="86"/>
      <c r="M11" s="87"/>
      <c r="N11" s="87"/>
      <c r="O11" s="87"/>
      <c r="P11" s="87"/>
      <c r="Q11" s="87"/>
      <c r="R11" s="88"/>
      <c r="S11" s="95"/>
      <c r="T11" s="96"/>
      <c r="U11" s="97"/>
      <c r="V11" s="97"/>
      <c r="W11" s="105"/>
      <c r="X11" s="106"/>
      <c r="Y11" s="107"/>
      <c r="Z11" s="122"/>
      <c r="AA11" s="122"/>
      <c r="AB11" s="122"/>
      <c r="AC11" s="122"/>
    </row>
    <row r="12" spans="1:29">
      <c r="A12" s="72"/>
      <c r="B12" s="72"/>
      <c r="C12" s="72">
        <v>27</v>
      </c>
      <c r="D12" s="73"/>
      <c r="E12" s="74"/>
      <c r="F12" s="74"/>
      <c r="G12" s="74"/>
      <c r="H12" s="74"/>
      <c r="I12" s="74"/>
      <c r="J12" s="75"/>
      <c r="K12" s="67"/>
      <c r="L12" s="89"/>
      <c r="M12" s="90"/>
      <c r="N12" s="90"/>
      <c r="O12" s="90"/>
      <c r="P12" s="90"/>
      <c r="Q12" s="90"/>
      <c r="R12" s="91"/>
      <c r="S12" s="95"/>
      <c r="T12" s="99"/>
      <c r="U12" s="100"/>
      <c r="V12" s="100"/>
      <c r="W12" s="99"/>
      <c r="X12" s="100"/>
      <c r="Y12" s="101"/>
      <c r="Z12" s="122"/>
      <c r="AA12" s="122"/>
      <c r="AB12" s="122"/>
      <c r="AC12" s="122"/>
    </row>
    <row r="13" spans="1:29">
      <c r="A13" s="72"/>
      <c r="B13" s="72"/>
      <c r="C13" s="72">
        <v>32</v>
      </c>
      <c r="D13" s="73"/>
      <c r="E13" s="74"/>
      <c r="F13" s="74"/>
      <c r="G13" s="74"/>
      <c r="H13" s="74"/>
      <c r="I13" s="74"/>
      <c r="J13" s="75"/>
      <c r="K13" s="67"/>
      <c r="L13" s="89"/>
      <c r="M13" s="90"/>
      <c r="N13" s="90"/>
      <c r="O13" s="90"/>
      <c r="P13" s="90"/>
      <c r="Q13" s="90"/>
      <c r="R13" s="91"/>
      <c r="S13" s="95"/>
      <c r="T13" s="99"/>
      <c r="U13" s="100"/>
      <c r="V13" s="100"/>
      <c r="W13" s="99"/>
      <c r="X13" s="100"/>
      <c r="Y13" s="101"/>
      <c r="Z13" s="122"/>
      <c r="AA13" s="122"/>
      <c r="AB13" s="122"/>
      <c r="AC13" s="122"/>
    </row>
    <row r="14" spans="1:29" ht="12.75" thickBot="1">
      <c r="A14" s="72"/>
      <c r="B14" s="79"/>
      <c r="C14" s="79">
        <v>37</v>
      </c>
      <c r="D14" s="80"/>
      <c r="E14" s="81"/>
      <c r="F14" s="81"/>
      <c r="G14" s="81"/>
      <c r="H14" s="81"/>
      <c r="I14" s="81"/>
      <c r="J14" s="82"/>
      <c r="K14" s="67"/>
      <c r="L14" s="92"/>
      <c r="M14" s="93"/>
      <c r="N14" s="93"/>
      <c r="O14" s="93"/>
      <c r="P14" s="93"/>
      <c r="Q14" s="93"/>
      <c r="R14" s="94"/>
      <c r="S14" s="95"/>
      <c r="T14" s="102"/>
      <c r="U14" s="103"/>
      <c r="V14" s="103"/>
      <c r="W14" s="102"/>
      <c r="X14" s="103"/>
      <c r="Y14" s="104"/>
      <c r="Z14" s="122"/>
      <c r="AA14" s="122"/>
      <c r="AB14" s="122"/>
      <c r="AC14" s="122"/>
    </row>
    <row r="15" spans="1:29">
      <c r="A15" s="72"/>
      <c r="B15" s="63" t="s">
        <v>6</v>
      </c>
      <c r="C15" s="63">
        <v>22</v>
      </c>
      <c r="D15" s="64"/>
      <c r="E15" s="65"/>
      <c r="F15" s="65"/>
      <c r="G15" s="65"/>
      <c r="H15" s="65"/>
      <c r="I15" s="65"/>
      <c r="J15" s="66"/>
      <c r="K15" s="67"/>
      <c r="L15" s="86"/>
      <c r="M15" s="87"/>
      <c r="N15" s="87"/>
      <c r="O15" s="87"/>
      <c r="P15" s="87"/>
      <c r="Q15" s="87"/>
      <c r="R15" s="88"/>
      <c r="S15" s="95"/>
      <c r="T15" s="96"/>
      <c r="U15" s="97"/>
      <c r="V15" s="97"/>
      <c r="W15" s="105"/>
      <c r="X15" s="106"/>
      <c r="Y15" s="107"/>
      <c r="Z15" s="122"/>
      <c r="AA15" s="122"/>
      <c r="AB15" s="122"/>
      <c r="AC15" s="122"/>
    </row>
    <row r="16" spans="1:29">
      <c r="A16" s="72"/>
      <c r="B16" s="72"/>
      <c r="C16" s="72">
        <v>27</v>
      </c>
      <c r="D16" s="73"/>
      <c r="E16" s="74"/>
      <c r="F16" s="74"/>
      <c r="G16" s="74"/>
      <c r="H16" s="74"/>
      <c r="I16" s="74"/>
      <c r="J16" s="75"/>
      <c r="K16" s="67"/>
      <c r="L16" s="89"/>
      <c r="M16" s="90"/>
      <c r="N16" s="90"/>
      <c r="O16" s="90"/>
      <c r="P16" s="90"/>
      <c r="Q16" s="90"/>
      <c r="R16" s="91"/>
      <c r="S16" s="95"/>
      <c r="T16" s="99"/>
      <c r="U16" s="100"/>
      <c r="V16" s="100"/>
      <c r="W16" s="99"/>
      <c r="X16" s="100"/>
      <c r="Y16" s="101"/>
      <c r="Z16" s="122"/>
      <c r="AA16" s="122"/>
      <c r="AB16" s="122"/>
      <c r="AC16" s="122"/>
    </row>
    <row r="17" spans="1:40">
      <c r="A17" s="72"/>
      <c r="B17" s="72"/>
      <c r="C17" s="72">
        <v>32</v>
      </c>
      <c r="D17" s="73"/>
      <c r="E17" s="74"/>
      <c r="F17" s="74"/>
      <c r="G17" s="74"/>
      <c r="H17" s="74"/>
      <c r="I17" s="74"/>
      <c r="J17" s="75"/>
      <c r="K17" s="67"/>
      <c r="L17" s="89"/>
      <c r="M17" s="90"/>
      <c r="N17" s="90"/>
      <c r="O17" s="90"/>
      <c r="P17" s="90"/>
      <c r="Q17" s="90"/>
      <c r="R17" s="91"/>
      <c r="S17" s="95"/>
      <c r="T17" s="99"/>
      <c r="U17" s="100"/>
      <c r="V17" s="100"/>
      <c r="W17" s="99"/>
      <c r="X17" s="100"/>
      <c r="Y17" s="101"/>
      <c r="Z17" s="122"/>
      <c r="AA17" s="122"/>
      <c r="AB17" s="122"/>
      <c r="AC17" s="122"/>
    </row>
    <row r="18" spans="1:40" ht="12.75" thickBot="1">
      <c r="A18" s="79"/>
      <c r="B18" s="79"/>
      <c r="C18" s="79">
        <v>37</v>
      </c>
      <c r="D18" s="80"/>
      <c r="E18" s="81"/>
      <c r="F18" s="81"/>
      <c r="G18" s="81"/>
      <c r="H18" s="81"/>
      <c r="I18" s="81"/>
      <c r="J18" s="82"/>
      <c r="K18" s="67"/>
      <c r="L18" s="92"/>
      <c r="M18" s="93"/>
      <c r="N18" s="93"/>
      <c r="O18" s="93"/>
      <c r="P18" s="93"/>
      <c r="Q18" s="93"/>
      <c r="R18" s="94"/>
      <c r="S18" s="95"/>
      <c r="T18" s="102"/>
      <c r="U18" s="103"/>
      <c r="V18" s="103"/>
      <c r="W18" s="102"/>
      <c r="X18" s="103"/>
      <c r="Y18" s="104"/>
      <c r="Z18" s="1" t="s">
        <v>91</v>
      </c>
      <c r="AA18" s="1" t="s">
        <v>92</v>
      </c>
      <c r="AB18" s="1" t="s">
        <v>93</v>
      </c>
      <c r="AC18" s="1" t="s">
        <v>94</v>
      </c>
      <c r="AD18" s="1" t="s">
        <v>95</v>
      </c>
      <c r="AE18" s="1" t="s">
        <v>96</v>
      </c>
      <c r="AF18" s="1" t="s">
        <v>97</v>
      </c>
      <c r="AG18" s="1" t="s">
        <v>98</v>
      </c>
      <c r="AH18" s="1" t="s">
        <v>99</v>
      </c>
      <c r="AI18" s="1" t="s">
        <v>92</v>
      </c>
      <c r="AJ18" s="1" t="s">
        <v>93</v>
      </c>
      <c r="AK18" s="1" t="s">
        <v>95</v>
      </c>
      <c r="AL18" s="1" t="s">
        <v>96</v>
      </c>
      <c r="AM18" s="1" t="s">
        <v>98</v>
      </c>
      <c r="AN18" s="1" t="s">
        <v>99</v>
      </c>
    </row>
    <row r="19" spans="1:40" ht="15.75">
      <c r="A19" s="13" t="s">
        <v>7</v>
      </c>
      <c r="B19" s="13" t="s">
        <v>8</v>
      </c>
      <c r="C19" s="13">
        <v>22</v>
      </c>
      <c r="D19" s="14">
        <v>5202.6976000000004</v>
      </c>
      <c r="E19" s="15">
        <v>41.681600000000003</v>
      </c>
      <c r="F19" s="15">
        <v>43.254800000000003</v>
      </c>
      <c r="G19" s="15">
        <v>44.752400000000002</v>
      </c>
      <c r="H19" s="15">
        <v>22587.797999999999</v>
      </c>
      <c r="I19" s="15">
        <v>29.873999999999999</v>
      </c>
      <c r="J19" s="16">
        <f t="shared" ref="J19:J82" si="0">H19/3600</f>
        <v>6.2743883333333335</v>
      </c>
      <c r="L19" s="14"/>
      <c r="M19" s="15"/>
      <c r="N19" s="15"/>
      <c r="O19" s="15"/>
      <c r="P19" s="15"/>
      <c r="Q19" s="15"/>
      <c r="R19" s="16">
        <f t="shared" ref="R19:R82" si="1">P19/3600</f>
        <v>0</v>
      </c>
      <c r="S19" s="20"/>
      <c r="T19" s="21" t="e">
        <f ca="1">bdrate($D19:$D22,E19:E22,$L19:$L22,M19:M22)</f>
        <v>#NAME?</v>
      </c>
      <c r="U19" s="22" t="e">
        <f ca="1">bdrate($D19:$D22,F19:F22,$L19:$L22,N19:N22)</f>
        <v>#NAME?</v>
      </c>
      <c r="V19" s="22" t="e">
        <f ca="1">bdrate($D19:$D22,G19:G22,$L19:$L22,O19:O22)</f>
        <v>#NAME?</v>
      </c>
      <c r="W19" s="44" t="e">
        <f ca="1">bdrateOld($D19:$D22,E19:E22,$L19:$L22,M19:M22)</f>
        <v>#NAME?</v>
      </c>
      <c r="X19" s="45" t="e">
        <f ca="1">bdrateOld($D19:$D22,F19:F22,$L19:$L22,N19:N22)</f>
        <v>#NAME?</v>
      </c>
      <c r="Y19" s="46" t="e">
        <f ca="1">bdrateOld($D19:$D22,G19:G22,$L19:$L22,O19:O22)</f>
        <v>#NAME?</v>
      </c>
      <c r="Z19">
        <v>53284</v>
      </c>
      <c r="AA19">
        <v>78</v>
      </c>
      <c r="AB19">
        <v>53206</v>
      </c>
      <c r="AC19">
        <v>53268</v>
      </c>
      <c r="AD19">
        <v>0</v>
      </c>
      <c r="AE19">
        <v>53268</v>
      </c>
      <c r="AF19">
        <v>53268</v>
      </c>
      <c r="AG19">
        <v>1</v>
      </c>
      <c r="AH19">
        <v>53267</v>
      </c>
      <c r="AI19" s="123">
        <f>AA19/Z19</f>
        <v>1.4638540650101343E-3</v>
      </c>
      <c r="AJ19" s="123">
        <f>AB19/Z19</f>
        <v>0.99853614593498985</v>
      </c>
      <c r="AK19" s="123">
        <f>AD19/AC19</f>
        <v>0</v>
      </c>
      <c r="AL19" s="123">
        <f>AE19/AC19</f>
        <v>1</v>
      </c>
      <c r="AM19" s="123">
        <f>AG19/AF19</f>
        <v>1.8772996921228504E-5</v>
      </c>
      <c r="AN19" s="123">
        <f>AH19/AF19</f>
        <v>0.99998122700307879</v>
      </c>
    </row>
    <row r="20" spans="1:40" ht="15.75">
      <c r="A20" s="24" t="s">
        <v>9</v>
      </c>
      <c r="B20" s="24"/>
      <c r="C20" s="24">
        <v>27</v>
      </c>
      <c r="D20" s="25">
        <v>2400.1727999999998</v>
      </c>
      <c r="E20" s="26">
        <v>39.658999999999999</v>
      </c>
      <c r="F20" s="26">
        <v>41.623800000000003</v>
      </c>
      <c r="G20" s="26">
        <v>42.797800000000002</v>
      </c>
      <c r="H20" s="26">
        <v>19351.831999999999</v>
      </c>
      <c r="I20" s="26">
        <v>24.991</v>
      </c>
      <c r="J20" s="27">
        <f t="shared" si="0"/>
        <v>5.3755088888888887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  <c r="Z20">
        <v>20960</v>
      </c>
      <c r="AA20">
        <v>23</v>
      </c>
      <c r="AB20">
        <v>20937</v>
      </c>
      <c r="AC20">
        <v>28108</v>
      </c>
      <c r="AD20">
        <v>0</v>
      </c>
      <c r="AE20">
        <v>28108</v>
      </c>
      <c r="AF20">
        <v>28108</v>
      </c>
      <c r="AG20">
        <v>0</v>
      </c>
      <c r="AH20">
        <v>28108</v>
      </c>
      <c r="AI20" s="123">
        <f t="shared" ref="AI20:AI83" si="2">AA20/Z20</f>
        <v>1.0973282442748092E-3</v>
      </c>
      <c r="AJ20" s="123">
        <f t="shared" ref="AJ20:AJ83" si="3">AB20/Z20</f>
        <v>0.99890267175572522</v>
      </c>
      <c r="AK20" s="123">
        <f t="shared" ref="AK20:AK83" si="4">AD20/AC20</f>
        <v>0</v>
      </c>
      <c r="AL20" s="123">
        <f t="shared" ref="AL20:AL83" si="5">AE20/AC20</f>
        <v>1</v>
      </c>
      <c r="AM20" s="123">
        <f t="shared" ref="AM20:AM83" si="6">AG20/AF20</f>
        <v>0</v>
      </c>
      <c r="AN20" s="123">
        <f t="shared" ref="AN20:AN83" si="7">AH20/AF20</f>
        <v>1</v>
      </c>
    </row>
    <row r="21" spans="1:40" ht="15.75">
      <c r="A21" s="24"/>
      <c r="B21" s="24"/>
      <c r="C21" s="24">
        <v>32</v>
      </c>
      <c r="D21" s="25">
        <v>1150.2167999999999</v>
      </c>
      <c r="E21" s="26">
        <v>37.134999999999998</v>
      </c>
      <c r="F21" s="26">
        <v>40.323500000000003</v>
      </c>
      <c r="G21" s="26">
        <v>41.479399999999998</v>
      </c>
      <c r="H21" s="26">
        <v>16936.666000000001</v>
      </c>
      <c r="I21" s="26">
        <v>21.465</v>
      </c>
      <c r="J21" s="27">
        <f t="shared" si="0"/>
        <v>4.7046294444444445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  <c r="Z21">
        <v>8448</v>
      </c>
      <c r="AA21">
        <v>9</v>
      </c>
      <c r="AB21">
        <v>8439</v>
      </c>
      <c r="AC21">
        <v>15938</v>
      </c>
      <c r="AD21">
        <v>0</v>
      </c>
      <c r="AE21">
        <v>15938</v>
      </c>
      <c r="AF21">
        <v>15938</v>
      </c>
      <c r="AG21">
        <v>0</v>
      </c>
      <c r="AH21">
        <v>15938</v>
      </c>
      <c r="AI21" s="123">
        <f t="shared" si="2"/>
        <v>1.065340909090909E-3</v>
      </c>
      <c r="AJ21" s="123">
        <f t="shared" si="3"/>
        <v>0.99893465909090906</v>
      </c>
      <c r="AK21" s="123">
        <f t="shared" si="4"/>
        <v>0</v>
      </c>
      <c r="AL21" s="123">
        <f t="shared" si="5"/>
        <v>1</v>
      </c>
      <c r="AM21" s="123">
        <f t="shared" si="6"/>
        <v>0</v>
      </c>
      <c r="AN21" s="123">
        <f t="shared" si="7"/>
        <v>1</v>
      </c>
    </row>
    <row r="22" spans="1:40" ht="16.5" thickBot="1">
      <c r="A22" s="24"/>
      <c r="B22" s="34"/>
      <c r="C22" s="34">
        <v>37</v>
      </c>
      <c r="D22" s="35">
        <v>562.99279999999999</v>
      </c>
      <c r="E22" s="36">
        <v>34.539700000000003</v>
      </c>
      <c r="F22" s="36">
        <v>39.5015</v>
      </c>
      <c r="G22" s="36">
        <v>40.795499999999997</v>
      </c>
      <c r="H22" s="36">
        <v>15170.421</v>
      </c>
      <c r="I22" s="36">
        <v>19.032</v>
      </c>
      <c r="J22" s="37">
        <f t="shared" si="0"/>
        <v>4.2140058333333332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  <c r="Z22">
        <v>2744</v>
      </c>
      <c r="AA22">
        <v>0</v>
      </c>
      <c r="AB22">
        <v>2744</v>
      </c>
      <c r="AC22">
        <v>8068</v>
      </c>
      <c r="AD22">
        <v>0</v>
      </c>
      <c r="AE22">
        <v>8068</v>
      </c>
      <c r="AF22">
        <v>8068</v>
      </c>
      <c r="AG22">
        <v>0</v>
      </c>
      <c r="AH22">
        <v>8068</v>
      </c>
      <c r="AI22" s="123">
        <f t="shared" si="2"/>
        <v>0</v>
      </c>
      <c r="AJ22" s="123">
        <f t="shared" si="3"/>
        <v>1</v>
      </c>
      <c r="AK22" s="123">
        <f t="shared" si="4"/>
        <v>0</v>
      </c>
      <c r="AL22" s="123">
        <f t="shared" si="5"/>
        <v>1</v>
      </c>
      <c r="AM22" s="123">
        <f t="shared" si="6"/>
        <v>0</v>
      </c>
      <c r="AN22" s="123">
        <f t="shared" si="7"/>
        <v>1</v>
      </c>
    </row>
    <row r="23" spans="1:40" ht="15.75">
      <c r="A23" s="24"/>
      <c r="B23" s="13" t="s">
        <v>10</v>
      </c>
      <c r="C23" s="13">
        <v>22</v>
      </c>
      <c r="D23" s="14">
        <v>7944.9704000000002</v>
      </c>
      <c r="E23" s="15">
        <v>39.902999999999999</v>
      </c>
      <c r="F23" s="15">
        <v>41.924799999999998</v>
      </c>
      <c r="G23" s="15">
        <v>43.064700000000002</v>
      </c>
      <c r="H23" s="15">
        <v>20870.2</v>
      </c>
      <c r="I23" s="15">
        <v>30.872</v>
      </c>
      <c r="J23" s="16">
        <f t="shared" si="0"/>
        <v>5.7972777777777784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 ca="1">bdrate($D23:$D26,E23:E26,$L23:$L26,M23:M26)</f>
        <v>#NAME?</v>
      </c>
      <c r="U23" s="22" t="e">
        <f ca="1">bdrate($D23:$D26,F23:F26,$L23:$L26,N23:N26)</f>
        <v>#NAME?</v>
      </c>
      <c r="V23" s="22" t="e">
        <f ca="1">bdrate($D23:$D26,G23:G26,$L23:$L26,O23:O26)</f>
        <v>#NAME?</v>
      </c>
      <c r="W23" s="44" t="e">
        <f ca="1">bdrateOld($D23:$D26,E23:E26,$L23:$L26,M23:M26)</f>
        <v>#NAME?</v>
      </c>
      <c r="X23" s="45" t="e">
        <f ca="1">bdrateOld($D23:$D26,F23:F26,$L23:$L26,N23:N26)</f>
        <v>#NAME?</v>
      </c>
      <c r="Y23" s="46" t="e">
        <f ca="1">bdrateOld($D23:$D26,G23:G26,$L23:$L26,O23:O26)</f>
        <v>#NAME?</v>
      </c>
      <c r="Z23">
        <v>182204</v>
      </c>
      <c r="AA23">
        <v>1019</v>
      </c>
      <c r="AB23">
        <v>181185</v>
      </c>
      <c r="AC23">
        <v>92276</v>
      </c>
      <c r="AD23">
        <v>14</v>
      </c>
      <c r="AE23">
        <v>92262</v>
      </c>
      <c r="AF23">
        <v>92276</v>
      </c>
      <c r="AG23">
        <v>35</v>
      </c>
      <c r="AH23">
        <v>92241</v>
      </c>
      <c r="AI23" s="123">
        <f t="shared" si="2"/>
        <v>5.5926324339751051E-3</v>
      </c>
      <c r="AJ23" s="123">
        <f t="shared" si="3"/>
        <v>0.99440736756602488</v>
      </c>
      <c r="AK23" s="123">
        <f t="shared" si="4"/>
        <v>1.5171875677315877E-4</v>
      </c>
      <c r="AL23" s="123">
        <f t="shared" si="5"/>
        <v>0.99984828124322689</v>
      </c>
      <c r="AM23" s="123">
        <f t="shared" si="6"/>
        <v>3.7929689193289695E-4</v>
      </c>
      <c r="AN23" s="123">
        <f t="shared" si="7"/>
        <v>0.99962070310806705</v>
      </c>
    </row>
    <row r="24" spans="1:40" ht="15.75">
      <c r="A24" s="24"/>
      <c r="B24" s="24"/>
      <c r="C24" s="24">
        <v>27</v>
      </c>
      <c r="D24" s="25">
        <v>3165.0520000000001</v>
      </c>
      <c r="E24" s="26">
        <v>36.990400000000001</v>
      </c>
      <c r="F24" s="26">
        <v>39.788899999999998</v>
      </c>
      <c r="G24" s="26">
        <v>40.793700000000001</v>
      </c>
      <c r="H24" s="26">
        <v>17149.030999999999</v>
      </c>
      <c r="I24" s="26">
        <v>24.055</v>
      </c>
      <c r="J24" s="27">
        <f t="shared" si="0"/>
        <v>4.7636197222222219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  <c r="Z24">
        <v>107348</v>
      </c>
      <c r="AA24">
        <v>462</v>
      </c>
      <c r="AB24">
        <v>106886</v>
      </c>
      <c r="AC24">
        <v>62291</v>
      </c>
      <c r="AD24">
        <v>4</v>
      </c>
      <c r="AE24">
        <v>62287</v>
      </c>
      <c r="AF24">
        <v>62291</v>
      </c>
      <c r="AG24">
        <v>13</v>
      </c>
      <c r="AH24">
        <v>62278</v>
      </c>
      <c r="AI24" s="123">
        <f t="shared" si="2"/>
        <v>4.3037597346946383E-3</v>
      </c>
      <c r="AJ24" s="123">
        <f t="shared" si="3"/>
        <v>0.99569624026530534</v>
      </c>
      <c r="AK24" s="123">
        <f t="shared" si="4"/>
        <v>6.4214734070732523E-5</v>
      </c>
      <c r="AL24" s="123">
        <f t="shared" si="5"/>
        <v>0.9999357852659293</v>
      </c>
      <c r="AM24" s="123">
        <f t="shared" si="6"/>
        <v>2.0869788572988073E-4</v>
      </c>
      <c r="AN24" s="123">
        <f t="shared" si="7"/>
        <v>0.99979130211427014</v>
      </c>
    </row>
    <row r="25" spans="1:40" ht="15.75">
      <c r="A25" s="24"/>
      <c r="B25" s="24"/>
      <c r="C25" s="24">
        <v>32</v>
      </c>
      <c r="D25" s="25">
        <v>1332.66</v>
      </c>
      <c r="E25" s="26">
        <v>34.188299999999998</v>
      </c>
      <c r="F25" s="26">
        <v>38.139499999999998</v>
      </c>
      <c r="G25" s="26">
        <v>39.384399999999999</v>
      </c>
      <c r="H25" s="26">
        <v>14897.016</v>
      </c>
      <c r="I25" s="26">
        <v>20.216999999999999</v>
      </c>
      <c r="J25" s="27">
        <f t="shared" si="0"/>
        <v>4.1380600000000003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  <c r="Z25">
        <v>57800</v>
      </c>
      <c r="AA25">
        <v>231</v>
      </c>
      <c r="AB25">
        <v>57569</v>
      </c>
      <c r="AC25">
        <v>40700</v>
      </c>
      <c r="AD25">
        <v>1</v>
      </c>
      <c r="AE25">
        <v>40699</v>
      </c>
      <c r="AF25">
        <v>40700</v>
      </c>
      <c r="AG25">
        <v>1</v>
      </c>
      <c r="AH25">
        <v>40699</v>
      </c>
      <c r="AI25" s="123">
        <f t="shared" si="2"/>
        <v>3.9965397923875431E-3</v>
      </c>
      <c r="AJ25" s="123">
        <f t="shared" si="3"/>
        <v>0.99600346020761243</v>
      </c>
      <c r="AK25" s="123">
        <f t="shared" si="4"/>
        <v>2.457002457002457E-5</v>
      </c>
      <c r="AL25" s="123">
        <f t="shared" si="5"/>
        <v>0.99997542997542999</v>
      </c>
      <c r="AM25" s="123">
        <f t="shared" si="6"/>
        <v>2.457002457002457E-5</v>
      </c>
      <c r="AN25" s="123">
        <f t="shared" si="7"/>
        <v>0.99997542997542999</v>
      </c>
    </row>
    <row r="26" spans="1:40" ht="16.5" thickBot="1">
      <c r="A26" s="24"/>
      <c r="B26" s="34"/>
      <c r="C26" s="34">
        <v>37</v>
      </c>
      <c r="D26" s="35">
        <v>574.89840000000004</v>
      </c>
      <c r="E26" s="36">
        <v>31.5868</v>
      </c>
      <c r="F26" s="36">
        <v>37.025300000000001</v>
      </c>
      <c r="G26" s="36">
        <v>38.6404</v>
      </c>
      <c r="H26" s="36">
        <v>13491.944</v>
      </c>
      <c r="I26" s="36">
        <v>17.721</v>
      </c>
      <c r="J26" s="37">
        <f t="shared" si="0"/>
        <v>3.7477622222222222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  <c r="Z26">
        <v>23056</v>
      </c>
      <c r="AA26">
        <v>73</v>
      </c>
      <c r="AB26">
        <v>22983</v>
      </c>
      <c r="AC26">
        <v>22917</v>
      </c>
      <c r="AD26">
        <v>0</v>
      </c>
      <c r="AE26">
        <v>22917</v>
      </c>
      <c r="AF26">
        <v>22917</v>
      </c>
      <c r="AG26">
        <v>1</v>
      </c>
      <c r="AH26">
        <v>22916</v>
      </c>
      <c r="AI26" s="123">
        <f t="shared" si="2"/>
        <v>3.1662040249826511E-3</v>
      </c>
      <c r="AJ26" s="123">
        <f t="shared" si="3"/>
        <v>0.99683379597501731</v>
      </c>
      <c r="AK26" s="123">
        <f t="shared" si="4"/>
        <v>0</v>
      </c>
      <c r="AL26" s="123">
        <f t="shared" si="5"/>
        <v>1</v>
      </c>
      <c r="AM26" s="123">
        <f t="shared" si="6"/>
        <v>4.3635728934851856E-5</v>
      </c>
      <c r="AN26" s="123">
        <f t="shared" si="7"/>
        <v>0.99995636427106516</v>
      </c>
    </row>
    <row r="27" spans="1:40" ht="15.75">
      <c r="A27" s="24"/>
      <c r="B27" s="13" t="s">
        <v>11</v>
      </c>
      <c r="C27" s="13">
        <v>22</v>
      </c>
      <c r="D27" s="14">
        <v>19894.911199999999</v>
      </c>
      <c r="E27" s="15">
        <v>38.681699999999999</v>
      </c>
      <c r="F27" s="15">
        <v>40.095100000000002</v>
      </c>
      <c r="G27" s="15">
        <v>43.344900000000003</v>
      </c>
      <c r="H27" s="15">
        <v>44865.819000000003</v>
      </c>
      <c r="I27" s="15">
        <v>60.808999999999997</v>
      </c>
      <c r="J27" s="16">
        <f t="shared" si="0"/>
        <v>12.462727500000002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 ca="1">bdrate($D27:$D30,E27:E30,$L27:$L30,M27:M30)</f>
        <v>#NAME?</v>
      </c>
      <c r="U27" s="22" t="e">
        <f ca="1">bdrate($D27:$D30,F27:F30,$L27:$L30,N27:N30)</f>
        <v>#NAME?</v>
      </c>
      <c r="V27" s="22" t="e">
        <f ca="1">bdrate($D27:$D30,G27:G30,$L27:$L30,O27:O30)</f>
        <v>#NAME?</v>
      </c>
      <c r="W27" s="44" t="e">
        <f ca="1">bdrateOld($D27:$D30,E27:E30,$L27:$L30,M27:M30)</f>
        <v>#NAME?</v>
      </c>
      <c r="X27" s="45" t="e">
        <f ca="1">bdrateOld($D27:$D30,F27:F30,$L27:$L30,N27:N30)</f>
        <v>#NAME?</v>
      </c>
      <c r="Y27" s="46" t="e">
        <f ca="1">bdrateOld($D27:$D30,G27:G30,$L27:$L30,O27:O30)</f>
        <v>#NAME?</v>
      </c>
      <c r="Z27">
        <v>481168</v>
      </c>
      <c r="AA27">
        <v>6838</v>
      </c>
      <c r="AB27">
        <v>474330</v>
      </c>
      <c r="AC27">
        <v>290142</v>
      </c>
      <c r="AD27">
        <v>100</v>
      </c>
      <c r="AE27">
        <v>290042</v>
      </c>
      <c r="AF27">
        <v>290142</v>
      </c>
      <c r="AG27">
        <v>46</v>
      </c>
      <c r="AH27">
        <v>290096</v>
      </c>
      <c r="AI27" s="123">
        <f t="shared" si="2"/>
        <v>1.4211252618628005E-2</v>
      </c>
      <c r="AJ27" s="123">
        <f t="shared" si="3"/>
        <v>0.98578874738137201</v>
      </c>
      <c r="AK27" s="123">
        <f t="shared" si="4"/>
        <v>3.4465882223187267E-4</v>
      </c>
      <c r="AL27" s="123">
        <f t="shared" si="5"/>
        <v>0.99965534117776811</v>
      </c>
      <c r="AM27" s="123">
        <f t="shared" si="6"/>
        <v>1.5854305822666142E-4</v>
      </c>
      <c r="AN27" s="123">
        <f t="shared" si="7"/>
        <v>0.99984145694177329</v>
      </c>
    </row>
    <row r="28" spans="1:40" ht="15.75">
      <c r="A28" s="24"/>
      <c r="B28" s="24"/>
      <c r="C28" s="24">
        <v>27</v>
      </c>
      <c r="D28" s="25">
        <v>5722.74</v>
      </c>
      <c r="E28" s="26">
        <v>36.699800000000003</v>
      </c>
      <c r="F28" s="26">
        <v>38.881999999999998</v>
      </c>
      <c r="G28" s="26">
        <v>41.413800000000002</v>
      </c>
      <c r="H28" s="26">
        <v>34955.748</v>
      </c>
      <c r="I28" s="26">
        <v>42.401000000000003</v>
      </c>
      <c r="J28" s="27">
        <f t="shared" si="0"/>
        <v>9.7099299999999999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  <c r="Z28">
        <v>226608</v>
      </c>
      <c r="AA28">
        <v>700</v>
      </c>
      <c r="AB28">
        <v>225908</v>
      </c>
      <c r="AC28">
        <v>167422</v>
      </c>
      <c r="AD28">
        <v>11</v>
      </c>
      <c r="AE28">
        <v>167411</v>
      </c>
      <c r="AF28">
        <v>167422</v>
      </c>
      <c r="AG28">
        <v>9</v>
      </c>
      <c r="AH28">
        <v>167413</v>
      </c>
      <c r="AI28" s="123">
        <f t="shared" si="2"/>
        <v>3.0890348090093908E-3</v>
      </c>
      <c r="AJ28" s="123">
        <f t="shared" si="3"/>
        <v>0.99691096519099065</v>
      </c>
      <c r="AK28" s="123">
        <f t="shared" si="4"/>
        <v>6.5702237459832046E-5</v>
      </c>
      <c r="AL28" s="123">
        <f t="shared" si="5"/>
        <v>0.99993429776254017</v>
      </c>
      <c r="AM28" s="123">
        <f t="shared" si="6"/>
        <v>5.3756376103498942E-5</v>
      </c>
      <c r="AN28" s="123">
        <f t="shared" si="7"/>
        <v>0.9999462436238965</v>
      </c>
    </row>
    <row r="29" spans="1:40" ht="15.75">
      <c r="A29" s="24"/>
      <c r="B29" s="24"/>
      <c r="C29" s="24">
        <v>32</v>
      </c>
      <c r="D29" s="25">
        <v>2569.404</v>
      </c>
      <c r="E29" s="26">
        <v>34.559800000000003</v>
      </c>
      <c r="F29" s="26">
        <v>37.923400000000001</v>
      </c>
      <c r="G29" s="26">
        <v>39.769799999999996</v>
      </c>
      <c r="H29" s="26">
        <v>30560.044999999998</v>
      </c>
      <c r="I29" s="26">
        <v>36.020000000000003</v>
      </c>
      <c r="J29" s="27">
        <f t="shared" si="0"/>
        <v>8.4889013888888876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  <c r="Z29">
        <v>107300</v>
      </c>
      <c r="AA29">
        <v>236</v>
      </c>
      <c r="AB29">
        <v>107064</v>
      </c>
      <c r="AC29">
        <v>101882</v>
      </c>
      <c r="AD29">
        <v>2</v>
      </c>
      <c r="AE29">
        <v>101880</v>
      </c>
      <c r="AF29">
        <v>101882</v>
      </c>
      <c r="AG29">
        <v>1</v>
      </c>
      <c r="AH29">
        <v>101881</v>
      </c>
      <c r="AI29" s="123">
        <f t="shared" si="2"/>
        <v>2.1994408201304752E-3</v>
      </c>
      <c r="AJ29" s="123">
        <f t="shared" si="3"/>
        <v>0.99780055917986954</v>
      </c>
      <c r="AK29" s="123">
        <f t="shared" si="4"/>
        <v>1.9630552992677803E-5</v>
      </c>
      <c r="AL29" s="123">
        <f t="shared" si="5"/>
        <v>0.9999803694470073</v>
      </c>
      <c r="AM29" s="123">
        <f t="shared" si="6"/>
        <v>9.8152764963389014E-6</v>
      </c>
      <c r="AN29" s="123">
        <f t="shared" si="7"/>
        <v>0.99999018472350365</v>
      </c>
    </row>
    <row r="30" spans="1:40" ht="16.5" thickBot="1">
      <c r="A30" s="24"/>
      <c r="B30" s="34"/>
      <c r="C30" s="34">
        <v>37</v>
      </c>
      <c r="D30" s="35">
        <v>1267.9087999999999</v>
      </c>
      <c r="E30" s="36">
        <v>32.256599999999999</v>
      </c>
      <c r="F30" s="36">
        <v>37.179600000000001</v>
      </c>
      <c r="G30" s="36">
        <v>38.580500000000001</v>
      </c>
      <c r="H30" s="36">
        <v>27999.080999999998</v>
      </c>
      <c r="I30" s="36">
        <v>32.261000000000003</v>
      </c>
      <c r="J30" s="37">
        <f t="shared" si="0"/>
        <v>7.7775224999999999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  <c r="Z30">
        <v>40912</v>
      </c>
      <c r="AA30">
        <v>42</v>
      </c>
      <c r="AB30">
        <v>40870</v>
      </c>
      <c r="AC30">
        <v>55015</v>
      </c>
      <c r="AD30">
        <v>0</v>
      </c>
      <c r="AE30">
        <v>55015</v>
      </c>
      <c r="AF30">
        <v>55015</v>
      </c>
      <c r="AG30">
        <v>0</v>
      </c>
      <c r="AH30">
        <v>55015</v>
      </c>
      <c r="AI30" s="123">
        <f t="shared" si="2"/>
        <v>1.0265936644505279E-3</v>
      </c>
      <c r="AJ30" s="123">
        <f t="shared" si="3"/>
        <v>0.99897340633554943</v>
      </c>
      <c r="AK30" s="123">
        <f t="shared" si="4"/>
        <v>0</v>
      </c>
      <c r="AL30" s="123">
        <f t="shared" si="5"/>
        <v>1</v>
      </c>
      <c r="AM30" s="123">
        <f t="shared" si="6"/>
        <v>0</v>
      </c>
      <c r="AN30" s="123">
        <f t="shared" si="7"/>
        <v>1</v>
      </c>
    </row>
    <row r="31" spans="1:40" ht="15.75">
      <c r="A31" s="24"/>
      <c r="B31" s="13" t="s">
        <v>12</v>
      </c>
      <c r="C31" s="13">
        <v>22</v>
      </c>
      <c r="D31" s="14">
        <v>19783.0056</v>
      </c>
      <c r="E31" s="15">
        <v>39.412599999999998</v>
      </c>
      <c r="F31" s="15">
        <v>43.626600000000003</v>
      </c>
      <c r="G31" s="15">
        <v>44.828000000000003</v>
      </c>
      <c r="H31" s="15">
        <v>52836.947999999997</v>
      </c>
      <c r="I31" s="15">
        <v>70.528000000000006</v>
      </c>
      <c r="J31" s="16">
        <f t="shared" si="0"/>
        <v>14.676929999999999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 ca="1">bdrate($D31:$D34,E31:E34,$L31:$L34,M31:M34)</f>
        <v>#NAME?</v>
      </c>
      <c r="U31" s="22" t="e">
        <f ca="1">bdrate($D31:$D34,F31:F34,$L31:$L34,N31:N34)</f>
        <v>#NAME?</v>
      </c>
      <c r="V31" s="22" t="e">
        <f ca="1">bdrate($D31:$D34,G31:G34,$L31:$L34,O31:O34)</f>
        <v>#NAME?</v>
      </c>
      <c r="W31" s="44" t="e">
        <f ca="1">bdrateOld($D31:$D34,E31:E34,$L31:$L34,M31:M34)</f>
        <v>#NAME?</v>
      </c>
      <c r="X31" s="45" t="e">
        <f ca="1">bdrateOld($D31:$D34,F31:F34,$L31:$L34,N31:N34)</f>
        <v>#NAME?</v>
      </c>
      <c r="Y31" s="46" t="e">
        <f ca="1">bdrateOld($D31:$D34,G31:G34,$L31:$L34,O31:O34)</f>
        <v>#NAME?</v>
      </c>
      <c r="Z31">
        <v>1126844</v>
      </c>
      <c r="AA31">
        <v>16164</v>
      </c>
      <c r="AB31">
        <v>1110680</v>
      </c>
      <c r="AC31">
        <v>724238</v>
      </c>
      <c r="AD31">
        <v>60</v>
      </c>
      <c r="AE31">
        <v>724178</v>
      </c>
      <c r="AF31">
        <v>724238</v>
      </c>
      <c r="AG31">
        <v>134</v>
      </c>
      <c r="AH31">
        <v>724104</v>
      </c>
      <c r="AI31" s="123">
        <f t="shared" si="2"/>
        <v>1.43444877906791E-2</v>
      </c>
      <c r="AJ31" s="123">
        <f t="shared" si="3"/>
        <v>0.98565551220932091</v>
      </c>
      <c r="AK31" s="123">
        <f t="shared" si="4"/>
        <v>8.2845694371187377E-5</v>
      </c>
      <c r="AL31" s="123">
        <f t="shared" si="5"/>
        <v>0.99991715430562877</v>
      </c>
      <c r="AM31" s="123">
        <f t="shared" si="6"/>
        <v>1.8502205076231847E-4</v>
      </c>
      <c r="AN31" s="123">
        <f t="shared" si="7"/>
        <v>0.99981497794923768</v>
      </c>
    </row>
    <row r="32" spans="1:40" ht="15.75">
      <c r="A32" s="24"/>
      <c r="B32" s="24"/>
      <c r="C32" s="24">
        <v>27</v>
      </c>
      <c r="D32" s="25">
        <v>6743.4856</v>
      </c>
      <c r="E32" s="26">
        <v>37.498800000000003</v>
      </c>
      <c r="F32" s="26">
        <v>42.199100000000001</v>
      </c>
      <c r="G32" s="26">
        <v>42.6571</v>
      </c>
      <c r="H32" s="26">
        <v>42716.811000000002</v>
      </c>
      <c r="I32" s="26">
        <v>55.146000000000001</v>
      </c>
      <c r="J32" s="27">
        <f t="shared" si="0"/>
        <v>11.865780833333334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  <c r="Z32">
        <v>583720</v>
      </c>
      <c r="AA32">
        <v>1992</v>
      </c>
      <c r="AB32">
        <v>581728</v>
      </c>
      <c r="AC32">
        <v>404815</v>
      </c>
      <c r="AD32">
        <v>7</v>
      </c>
      <c r="AE32">
        <v>404808</v>
      </c>
      <c r="AF32">
        <v>404815</v>
      </c>
      <c r="AG32">
        <v>24</v>
      </c>
      <c r="AH32">
        <v>404791</v>
      </c>
      <c r="AI32" s="123">
        <f t="shared" si="2"/>
        <v>3.4125950798327967E-3</v>
      </c>
      <c r="AJ32" s="123">
        <f t="shared" si="3"/>
        <v>0.99658740492016717</v>
      </c>
      <c r="AK32" s="123">
        <f t="shared" si="4"/>
        <v>1.7291849363289402E-5</v>
      </c>
      <c r="AL32" s="123">
        <f t="shared" si="5"/>
        <v>0.99998270815063672</v>
      </c>
      <c r="AM32" s="123">
        <f t="shared" si="6"/>
        <v>5.9286340674135096E-5</v>
      </c>
      <c r="AN32" s="123">
        <f t="shared" si="7"/>
        <v>0.99994071365932591</v>
      </c>
    </row>
    <row r="33" spans="1:40" ht="15.75">
      <c r="A33" s="24"/>
      <c r="B33" s="24"/>
      <c r="C33" s="24">
        <v>32</v>
      </c>
      <c r="D33" s="25">
        <v>3110.7343999999998</v>
      </c>
      <c r="E33" s="26">
        <v>35.513100000000001</v>
      </c>
      <c r="F33" s="26">
        <v>40.827399999999997</v>
      </c>
      <c r="G33" s="26">
        <v>40.7256</v>
      </c>
      <c r="H33" s="26">
        <v>36844.358999999997</v>
      </c>
      <c r="I33" s="26">
        <v>46.643999999999998</v>
      </c>
      <c r="J33" s="27">
        <f t="shared" si="0"/>
        <v>10.234544166666666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  <c r="Z33">
        <v>260036</v>
      </c>
      <c r="AA33">
        <v>443</v>
      </c>
      <c r="AB33">
        <v>259593</v>
      </c>
      <c r="AC33">
        <v>232099</v>
      </c>
      <c r="AD33">
        <v>2</v>
      </c>
      <c r="AE33">
        <v>232097</v>
      </c>
      <c r="AF33">
        <v>232099</v>
      </c>
      <c r="AG33">
        <v>5</v>
      </c>
      <c r="AH33">
        <v>232094</v>
      </c>
      <c r="AI33" s="123">
        <f t="shared" si="2"/>
        <v>1.7036102693473211E-3</v>
      </c>
      <c r="AJ33" s="123">
        <f t="shared" si="3"/>
        <v>0.99829638973065271</v>
      </c>
      <c r="AK33" s="123">
        <f t="shared" si="4"/>
        <v>8.6170125679128298E-6</v>
      </c>
      <c r="AL33" s="123">
        <f t="shared" si="5"/>
        <v>0.99999138298743206</v>
      </c>
      <c r="AM33" s="123">
        <f t="shared" si="6"/>
        <v>2.1542531419782075E-5</v>
      </c>
      <c r="AN33" s="123">
        <f t="shared" si="7"/>
        <v>0.99997845746858027</v>
      </c>
    </row>
    <row r="34" spans="1:40" ht="16.5" thickBot="1">
      <c r="A34" s="24"/>
      <c r="B34" s="34"/>
      <c r="C34" s="34">
        <v>37</v>
      </c>
      <c r="D34" s="35">
        <v>1582.3448000000001</v>
      </c>
      <c r="E34" s="36">
        <v>33.380299999999998</v>
      </c>
      <c r="F34" s="36">
        <v>39.884900000000002</v>
      </c>
      <c r="G34" s="36">
        <v>39.390700000000002</v>
      </c>
      <c r="H34" s="36">
        <v>32887.622000000003</v>
      </c>
      <c r="I34" s="36">
        <v>41.09</v>
      </c>
      <c r="J34" s="37">
        <f t="shared" si="0"/>
        <v>9.1354505555555559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  <c r="Z34">
        <v>93960</v>
      </c>
      <c r="AA34">
        <v>88</v>
      </c>
      <c r="AB34">
        <v>93872</v>
      </c>
      <c r="AC34">
        <v>118713</v>
      </c>
      <c r="AD34">
        <v>0</v>
      </c>
      <c r="AE34">
        <v>118713</v>
      </c>
      <c r="AF34">
        <v>118713</v>
      </c>
      <c r="AG34">
        <v>0</v>
      </c>
      <c r="AH34">
        <v>118713</v>
      </c>
      <c r="AI34" s="123">
        <f t="shared" si="2"/>
        <v>9.3656875266070669E-4</v>
      </c>
      <c r="AJ34" s="123">
        <f t="shared" si="3"/>
        <v>0.99906343124733932</v>
      </c>
      <c r="AK34" s="123">
        <f t="shared" si="4"/>
        <v>0</v>
      </c>
      <c r="AL34" s="123">
        <f t="shared" si="5"/>
        <v>1</v>
      </c>
      <c r="AM34" s="123">
        <f t="shared" si="6"/>
        <v>0</v>
      </c>
      <c r="AN34" s="123">
        <f t="shared" si="7"/>
        <v>1</v>
      </c>
    </row>
    <row r="35" spans="1:40" ht="15.75">
      <c r="A35" s="24"/>
      <c r="B35" s="13" t="s">
        <v>13</v>
      </c>
      <c r="C35" s="13">
        <v>22</v>
      </c>
      <c r="D35" s="14">
        <v>52632.896000000001</v>
      </c>
      <c r="E35" s="15">
        <v>38.229599999999998</v>
      </c>
      <c r="F35" s="15">
        <v>41.945999999999998</v>
      </c>
      <c r="G35" s="15">
        <v>44.0822</v>
      </c>
      <c r="H35" s="15">
        <v>62288.300999999999</v>
      </c>
      <c r="I35" s="15">
        <v>104.053</v>
      </c>
      <c r="J35" s="16">
        <f t="shared" si="0"/>
        <v>17.302305833333332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 ca="1">bdrate($D35:$D38,E35:E38,$L35:$L38,M35:M38)</f>
        <v>#NAME?</v>
      </c>
      <c r="U35" s="22" t="e">
        <f ca="1">bdrate($D35:$D38,F35:F38,$L35:$L38,N35:N38)</f>
        <v>#NAME?</v>
      </c>
      <c r="V35" s="22" t="e">
        <f ca="1">bdrate($D35:$D38,G35:G38,$L35:$L38,O35:O38)</f>
        <v>#NAME?</v>
      </c>
      <c r="W35" s="44" t="e">
        <f ca="1">bdrateOld($D35:$D38,E35:E38,$L35:$L38,M35:M38)</f>
        <v>#NAME?</v>
      </c>
      <c r="X35" s="45" t="e">
        <f ca="1">bdrateOld($D35:$D38,F35:F38,$L35:$L38,N35:N38)</f>
        <v>#NAME?</v>
      </c>
      <c r="Y35" s="46" t="e">
        <f ca="1">bdrateOld($D35:$D38,G35:G38,$L35:$L38,O35:O38)</f>
        <v>#NAME?</v>
      </c>
      <c r="Z35">
        <v>135492</v>
      </c>
      <c r="AA35">
        <v>5619</v>
      </c>
      <c r="AB35">
        <v>129873</v>
      </c>
      <c r="AC35">
        <v>206213</v>
      </c>
      <c r="AD35">
        <v>67</v>
      </c>
      <c r="AE35">
        <v>206146</v>
      </c>
      <c r="AF35">
        <v>206213</v>
      </c>
      <c r="AG35">
        <v>32</v>
      </c>
      <c r="AH35">
        <v>206181</v>
      </c>
      <c r="AI35" s="123">
        <f t="shared" si="2"/>
        <v>4.1471083163581612E-2</v>
      </c>
      <c r="AJ35" s="123">
        <f t="shared" si="3"/>
        <v>0.95852891683641839</v>
      </c>
      <c r="AK35" s="123">
        <f t="shared" si="4"/>
        <v>3.2490677115409796E-4</v>
      </c>
      <c r="AL35" s="123">
        <f t="shared" si="5"/>
        <v>0.99967509322884596</v>
      </c>
      <c r="AM35" s="123">
        <f t="shared" si="6"/>
        <v>1.5517935338703185E-4</v>
      </c>
      <c r="AN35" s="123">
        <f t="shared" si="7"/>
        <v>0.99984482064661295</v>
      </c>
    </row>
    <row r="36" spans="1:40" ht="15.75">
      <c r="A36" s="24"/>
      <c r="B36" s="24"/>
      <c r="C36" s="24">
        <v>27</v>
      </c>
      <c r="D36" s="25">
        <v>7503.1704</v>
      </c>
      <c r="E36" s="26">
        <v>35.399700000000003</v>
      </c>
      <c r="F36" s="26">
        <v>40.439700000000002</v>
      </c>
      <c r="G36" s="26">
        <v>42.811700000000002</v>
      </c>
      <c r="H36" s="26">
        <v>39923.199999999997</v>
      </c>
      <c r="I36" s="26">
        <v>58.640999999999998</v>
      </c>
      <c r="J36" s="27">
        <f t="shared" si="0"/>
        <v>11.089777777777776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  <c r="Z36">
        <v>86620</v>
      </c>
      <c r="AA36">
        <v>1522</v>
      </c>
      <c r="AB36">
        <v>85098</v>
      </c>
      <c r="AC36">
        <v>51332</v>
      </c>
      <c r="AD36">
        <v>17</v>
      </c>
      <c r="AE36">
        <v>51315</v>
      </c>
      <c r="AF36">
        <v>51332</v>
      </c>
      <c r="AG36">
        <v>9</v>
      </c>
      <c r="AH36">
        <v>51323</v>
      </c>
      <c r="AI36" s="123">
        <f t="shared" si="2"/>
        <v>1.7570999769106442E-2</v>
      </c>
      <c r="AJ36" s="123">
        <f t="shared" si="3"/>
        <v>0.98242900023089352</v>
      </c>
      <c r="AK36" s="123">
        <f t="shared" si="4"/>
        <v>3.3117743318008261E-4</v>
      </c>
      <c r="AL36" s="123">
        <f t="shared" si="5"/>
        <v>0.99966882256681988</v>
      </c>
      <c r="AM36" s="123">
        <f t="shared" si="6"/>
        <v>1.7532922933063196E-4</v>
      </c>
      <c r="AN36" s="123">
        <f t="shared" si="7"/>
        <v>0.99982467077066939</v>
      </c>
    </row>
    <row r="37" spans="1:40" ht="15.75">
      <c r="A37" s="24"/>
      <c r="B37" s="24"/>
      <c r="C37" s="24">
        <v>32</v>
      </c>
      <c r="D37" s="25">
        <v>1986.8928000000001</v>
      </c>
      <c r="E37" s="26">
        <v>33.580599999999997</v>
      </c>
      <c r="F37" s="26">
        <v>39.139200000000002</v>
      </c>
      <c r="G37" s="26">
        <v>41.7697</v>
      </c>
      <c r="H37" s="26">
        <v>33387.262000000002</v>
      </c>
      <c r="I37" s="26">
        <v>47.05</v>
      </c>
      <c r="J37" s="27">
        <f t="shared" si="0"/>
        <v>9.2742394444444454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  <c r="Z37">
        <v>62004</v>
      </c>
      <c r="AA37">
        <v>615</v>
      </c>
      <c r="AB37">
        <v>61389</v>
      </c>
      <c r="AC37">
        <v>37508</v>
      </c>
      <c r="AD37">
        <v>2</v>
      </c>
      <c r="AE37">
        <v>37506</v>
      </c>
      <c r="AF37">
        <v>37508</v>
      </c>
      <c r="AG37">
        <v>2</v>
      </c>
      <c r="AH37">
        <v>37506</v>
      </c>
      <c r="AI37" s="123">
        <f t="shared" si="2"/>
        <v>9.9187149216179594E-3</v>
      </c>
      <c r="AJ37" s="123">
        <f t="shared" si="3"/>
        <v>0.990081285078382</v>
      </c>
      <c r="AK37" s="123">
        <f t="shared" si="4"/>
        <v>5.3321957982297107E-5</v>
      </c>
      <c r="AL37" s="123">
        <f t="shared" si="5"/>
        <v>0.99994667804201776</v>
      </c>
      <c r="AM37" s="123">
        <f t="shared" si="6"/>
        <v>5.3321957982297107E-5</v>
      </c>
      <c r="AN37" s="123">
        <f t="shared" si="7"/>
        <v>0.99994667804201776</v>
      </c>
    </row>
    <row r="38" spans="1:40" ht="16.5" thickBot="1">
      <c r="A38" s="34"/>
      <c r="B38" s="34"/>
      <c r="C38" s="34">
        <v>37</v>
      </c>
      <c r="D38" s="35">
        <v>761.48080000000004</v>
      </c>
      <c r="E38" s="36">
        <v>31.3704</v>
      </c>
      <c r="F38" s="36">
        <v>38.244599999999998</v>
      </c>
      <c r="G38" s="36">
        <v>40.929900000000004</v>
      </c>
      <c r="H38" s="36">
        <v>30742.449000000001</v>
      </c>
      <c r="I38" s="36">
        <v>41.994999999999997</v>
      </c>
      <c r="J38" s="37">
        <f t="shared" si="0"/>
        <v>8.5395691666666664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  <c r="Z38">
        <v>34908</v>
      </c>
      <c r="AA38">
        <v>157</v>
      </c>
      <c r="AB38">
        <v>34751</v>
      </c>
      <c r="AC38">
        <v>25678</v>
      </c>
      <c r="AD38">
        <v>0</v>
      </c>
      <c r="AE38">
        <v>25678</v>
      </c>
      <c r="AF38">
        <v>25678</v>
      </c>
      <c r="AG38">
        <v>0</v>
      </c>
      <c r="AH38">
        <v>25678</v>
      </c>
      <c r="AI38" s="123">
        <f t="shared" si="2"/>
        <v>4.4975363813452504E-3</v>
      </c>
      <c r="AJ38" s="123">
        <f t="shared" si="3"/>
        <v>0.9955024636186548</v>
      </c>
      <c r="AK38" s="123">
        <f t="shared" si="4"/>
        <v>0</v>
      </c>
      <c r="AL38" s="123">
        <f t="shared" si="5"/>
        <v>1</v>
      </c>
      <c r="AM38" s="123">
        <f t="shared" si="6"/>
        <v>0</v>
      </c>
      <c r="AN38" s="123">
        <f t="shared" si="7"/>
        <v>1</v>
      </c>
    </row>
    <row r="39" spans="1:40" ht="15.75">
      <c r="A39" s="13" t="s">
        <v>14</v>
      </c>
      <c r="B39" s="13" t="s">
        <v>15</v>
      </c>
      <c r="C39" s="13">
        <v>22</v>
      </c>
      <c r="D39" s="14">
        <v>3663.74</v>
      </c>
      <c r="E39" s="15">
        <v>40.240299999999998</v>
      </c>
      <c r="F39" s="15">
        <v>42.683399999999999</v>
      </c>
      <c r="G39" s="15">
        <v>43.232999999999997</v>
      </c>
      <c r="H39" s="15">
        <v>9240.0370000000003</v>
      </c>
      <c r="I39" s="15">
        <v>12.214</v>
      </c>
      <c r="J39" s="16">
        <f t="shared" si="0"/>
        <v>2.5666769444444446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 ca="1">bdrate($D39:$D42,E39:E42,$L39:$L42,M39:M42)</f>
        <v>#NAME?</v>
      </c>
      <c r="U39" s="22" t="e">
        <f ca="1">bdrate($D39:$D42,F39:F42,$L39:$L42,N39:N42)</f>
        <v>#NAME?</v>
      </c>
      <c r="V39" s="22" t="e">
        <f ca="1">bdrate($D39:$D42,G39:G42,$L39:$L42,O39:O42)</f>
        <v>#NAME?</v>
      </c>
      <c r="W39" s="44" t="e">
        <f ca="1">bdrateOld($D39:$D42,E39:E42,$L39:$L42,M39:M42)</f>
        <v>#NAME?</v>
      </c>
      <c r="X39" s="45" t="e">
        <f ca="1">bdrateOld($D39:$D42,F39:F42,$L39:$L42,N39:N42)</f>
        <v>#NAME?</v>
      </c>
      <c r="Y39" s="46" t="e">
        <f ca="1">bdrateOld($D39:$D42,G39:G42,$L39:$L42,O39:O42)</f>
        <v>#NAME?</v>
      </c>
      <c r="Z39">
        <v>269752</v>
      </c>
      <c r="AA39">
        <v>2634</v>
      </c>
      <c r="AB39">
        <v>267118</v>
      </c>
      <c r="AC39">
        <v>139502</v>
      </c>
      <c r="AD39">
        <v>53</v>
      </c>
      <c r="AE39">
        <v>139449</v>
      </c>
      <c r="AF39">
        <v>139502</v>
      </c>
      <c r="AG39">
        <v>73</v>
      </c>
      <c r="AH39">
        <v>139429</v>
      </c>
      <c r="AI39" s="123">
        <f t="shared" si="2"/>
        <v>9.7645244520893262E-3</v>
      </c>
      <c r="AJ39" s="123">
        <f t="shared" si="3"/>
        <v>0.99023547554791069</v>
      </c>
      <c r="AK39" s="123">
        <f t="shared" si="4"/>
        <v>3.7992286848934065E-4</v>
      </c>
      <c r="AL39" s="123">
        <f t="shared" si="5"/>
        <v>0.99962007713151069</v>
      </c>
      <c r="AM39" s="123">
        <f t="shared" si="6"/>
        <v>5.2328998867399751E-4</v>
      </c>
      <c r="AN39" s="123">
        <f t="shared" si="7"/>
        <v>0.99947671001132599</v>
      </c>
    </row>
    <row r="40" spans="1:40" ht="15.75">
      <c r="A40" s="24" t="s">
        <v>16</v>
      </c>
      <c r="B40" s="24"/>
      <c r="C40" s="24">
        <v>27</v>
      </c>
      <c r="D40" s="25">
        <v>1721.4831999999999</v>
      </c>
      <c r="E40" s="26">
        <v>37.016399999999997</v>
      </c>
      <c r="F40" s="26">
        <v>40.094099999999997</v>
      </c>
      <c r="G40" s="26">
        <v>40.441099999999999</v>
      </c>
      <c r="H40" s="26">
        <v>7821.4250000000002</v>
      </c>
      <c r="I40" s="26">
        <v>10.029999999999999</v>
      </c>
      <c r="J40" s="27">
        <f t="shared" si="0"/>
        <v>2.1726180555555556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  <c r="Z40">
        <v>141692</v>
      </c>
      <c r="AA40">
        <v>1061</v>
      </c>
      <c r="AB40">
        <v>140631</v>
      </c>
      <c r="AC40">
        <v>91740</v>
      </c>
      <c r="AD40">
        <v>8</v>
      </c>
      <c r="AE40">
        <v>91732</v>
      </c>
      <c r="AF40">
        <v>91740</v>
      </c>
      <c r="AG40">
        <v>15</v>
      </c>
      <c r="AH40">
        <v>91725</v>
      </c>
      <c r="AI40" s="123">
        <f t="shared" si="2"/>
        <v>7.4880727211134009E-3</v>
      </c>
      <c r="AJ40" s="123">
        <f t="shared" si="3"/>
        <v>0.9925119272788866</v>
      </c>
      <c r="AK40" s="123">
        <f t="shared" si="4"/>
        <v>8.7202964900806631E-5</v>
      </c>
      <c r="AL40" s="123">
        <f t="shared" si="5"/>
        <v>0.99991279703509917</v>
      </c>
      <c r="AM40" s="123">
        <f t="shared" si="6"/>
        <v>1.6350555918901244E-4</v>
      </c>
      <c r="AN40" s="123">
        <f t="shared" si="7"/>
        <v>0.99983649444081102</v>
      </c>
    </row>
    <row r="41" spans="1:40" ht="15.75">
      <c r="A41" s="24"/>
      <c r="B41" s="24"/>
      <c r="C41" s="24">
        <v>32</v>
      </c>
      <c r="D41" s="25">
        <v>817.35360000000003</v>
      </c>
      <c r="E41" s="26">
        <v>34.100999999999999</v>
      </c>
      <c r="F41" s="26">
        <v>38.073700000000002</v>
      </c>
      <c r="G41" s="26">
        <v>38.274000000000001</v>
      </c>
      <c r="H41" s="26">
        <v>6747.6319999999996</v>
      </c>
      <c r="I41" s="26">
        <v>8.2050000000000001</v>
      </c>
      <c r="J41" s="27">
        <f t="shared" si="0"/>
        <v>1.8743422222222221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  <c r="Z41">
        <v>59964</v>
      </c>
      <c r="AA41">
        <v>321</v>
      </c>
      <c r="AB41">
        <v>59643</v>
      </c>
      <c r="AC41">
        <v>51318</v>
      </c>
      <c r="AD41">
        <v>1</v>
      </c>
      <c r="AE41">
        <v>51317</v>
      </c>
      <c r="AF41">
        <v>51318</v>
      </c>
      <c r="AG41">
        <v>4</v>
      </c>
      <c r="AH41">
        <v>51314</v>
      </c>
      <c r="AI41" s="123">
        <f t="shared" si="2"/>
        <v>5.3532119271562937E-3</v>
      </c>
      <c r="AJ41" s="123">
        <f t="shared" si="3"/>
        <v>0.99464678807284368</v>
      </c>
      <c r="AK41" s="123">
        <f t="shared" si="4"/>
        <v>1.9486340075607001E-5</v>
      </c>
      <c r="AL41" s="123">
        <f t="shared" si="5"/>
        <v>0.99998051365992435</v>
      </c>
      <c r="AM41" s="123">
        <f t="shared" si="6"/>
        <v>7.7945360302428003E-5</v>
      </c>
      <c r="AN41" s="123">
        <f t="shared" si="7"/>
        <v>0.99992205463969752</v>
      </c>
    </row>
    <row r="42" spans="1:40" ht="16.5" thickBot="1">
      <c r="A42" s="24"/>
      <c r="B42" s="34"/>
      <c r="C42" s="34">
        <v>37</v>
      </c>
      <c r="D42" s="35">
        <v>418.96080000000001</v>
      </c>
      <c r="E42" s="36">
        <v>31.639900000000001</v>
      </c>
      <c r="F42" s="36">
        <v>36.679299999999998</v>
      </c>
      <c r="G42" s="36">
        <v>36.731000000000002</v>
      </c>
      <c r="H42" s="36">
        <v>5984.1890000000003</v>
      </c>
      <c r="I42" s="36">
        <v>7.0659999999999998</v>
      </c>
      <c r="J42" s="37">
        <f t="shared" si="0"/>
        <v>1.6622747222222223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  <c r="Z42">
        <v>21632</v>
      </c>
      <c r="AA42">
        <v>71</v>
      </c>
      <c r="AB42">
        <v>21561</v>
      </c>
      <c r="AC42">
        <v>25802</v>
      </c>
      <c r="AD42">
        <v>0</v>
      </c>
      <c r="AE42">
        <v>25802</v>
      </c>
      <c r="AF42">
        <v>25802</v>
      </c>
      <c r="AG42">
        <v>0</v>
      </c>
      <c r="AH42">
        <v>25802</v>
      </c>
      <c r="AI42" s="123">
        <f t="shared" si="2"/>
        <v>3.2821745562130176E-3</v>
      </c>
      <c r="AJ42" s="123">
        <f t="shared" si="3"/>
        <v>0.99671782544378695</v>
      </c>
      <c r="AK42" s="123">
        <f t="shared" si="4"/>
        <v>0</v>
      </c>
      <c r="AL42" s="123">
        <f t="shared" si="5"/>
        <v>1</v>
      </c>
      <c r="AM42" s="123">
        <f t="shared" si="6"/>
        <v>0</v>
      </c>
      <c r="AN42" s="123">
        <f t="shared" si="7"/>
        <v>1</v>
      </c>
    </row>
    <row r="43" spans="1:40" ht="15.75">
      <c r="A43" s="24"/>
      <c r="B43" s="13" t="s">
        <v>17</v>
      </c>
      <c r="C43" s="13">
        <v>22</v>
      </c>
      <c r="D43" s="14">
        <v>4184.2759999999998</v>
      </c>
      <c r="E43" s="15">
        <v>40.108600000000003</v>
      </c>
      <c r="F43" s="15">
        <v>43.026600000000002</v>
      </c>
      <c r="G43" s="15">
        <v>44.388800000000003</v>
      </c>
      <c r="H43" s="15">
        <v>10320.334999999999</v>
      </c>
      <c r="I43" s="15">
        <v>13.946</v>
      </c>
      <c r="J43" s="16">
        <f t="shared" si="0"/>
        <v>2.8667597222222221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 ca="1">bdrate($D43:$D46,E43:E46,$L43:$L46,M43:M46)</f>
        <v>#NAME?</v>
      </c>
      <c r="U43" s="22" t="e">
        <f ca="1">bdrate($D43:$D46,F43:F46,$L43:$L46,N43:N46)</f>
        <v>#NAME?</v>
      </c>
      <c r="V43" s="22" t="e">
        <f ca="1">bdrate($D43:$D46,G43:G46,$L43:$L46,O43:O46)</f>
        <v>#NAME?</v>
      </c>
      <c r="W43" s="44" t="e">
        <f ca="1">bdrateOld($D43:$D46,E43:E46,$L43:$L46,M43:M46)</f>
        <v>#NAME?</v>
      </c>
      <c r="X43" s="45" t="e">
        <f ca="1">bdrateOld($D43:$D46,F43:F46,$L43:$L46,N43:N46)</f>
        <v>#NAME?</v>
      </c>
      <c r="Y43" s="46" t="e">
        <f ca="1">bdrateOld($D43:$D46,G43:G46,$L43:$L46,O43:O46)</f>
        <v>#NAME?</v>
      </c>
      <c r="Z43">
        <v>172700</v>
      </c>
      <c r="AA43">
        <v>2127</v>
      </c>
      <c r="AB43">
        <v>170573</v>
      </c>
      <c r="AC43">
        <v>75942</v>
      </c>
      <c r="AD43">
        <v>34</v>
      </c>
      <c r="AE43">
        <v>75908</v>
      </c>
      <c r="AF43">
        <v>75942</v>
      </c>
      <c r="AG43">
        <v>32</v>
      </c>
      <c r="AH43">
        <v>75910</v>
      </c>
      <c r="AI43" s="123">
        <f t="shared" si="2"/>
        <v>1.2316155182397221E-2</v>
      </c>
      <c r="AJ43" s="123">
        <f t="shared" si="3"/>
        <v>0.98768384481760274</v>
      </c>
      <c r="AK43" s="123">
        <f t="shared" si="4"/>
        <v>4.4771009454583761E-4</v>
      </c>
      <c r="AL43" s="123">
        <f t="shared" si="5"/>
        <v>0.99955228990545419</v>
      </c>
      <c r="AM43" s="123">
        <f t="shared" si="6"/>
        <v>4.2137420663137658E-4</v>
      </c>
      <c r="AN43" s="123">
        <f t="shared" si="7"/>
        <v>0.99957862579336865</v>
      </c>
    </row>
    <row r="44" spans="1:40" ht="15.75">
      <c r="A44" s="24"/>
      <c r="B44" s="24"/>
      <c r="C44" s="24">
        <v>27</v>
      </c>
      <c r="D44" s="25">
        <v>1869</v>
      </c>
      <c r="E44" s="26">
        <v>37.242199999999997</v>
      </c>
      <c r="F44" s="26">
        <v>40.9116</v>
      </c>
      <c r="G44" s="26">
        <v>41.987499999999997</v>
      </c>
      <c r="H44" s="26">
        <v>8677.93</v>
      </c>
      <c r="I44" s="26">
        <v>11.215999999999999</v>
      </c>
      <c r="J44" s="27">
        <f t="shared" si="0"/>
        <v>2.410536111111111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  <c r="Z44">
        <v>120568</v>
      </c>
      <c r="AA44">
        <v>1117</v>
      </c>
      <c r="AB44">
        <v>119451</v>
      </c>
      <c r="AC44">
        <v>59984</v>
      </c>
      <c r="AD44">
        <v>7</v>
      </c>
      <c r="AE44">
        <v>59977</v>
      </c>
      <c r="AF44">
        <v>59984</v>
      </c>
      <c r="AG44">
        <v>6</v>
      </c>
      <c r="AH44">
        <v>59978</v>
      </c>
      <c r="AI44" s="123">
        <f t="shared" si="2"/>
        <v>9.2644814544489418E-3</v>
      </c>
      <c r="AJ44" s="123">
        <f t="shared" si="3"/>
        <v>0.99073551854555109</v>
      </c>
      <c r="AK44" s="123">
        <f t="shared" si="4"/>
        <v>1.1669778607628701E-4</v>
      </c>
      <c r="AL44" s="123">
        <f t="shared" si="5"/>
        <v>0.99988330221392374</v>
      </c>
      <c r="AM44" s="123">
        <f t="shared" si="6"/>
        <v>1.0002667377967459E-4</v>
      </c>
      <c r="AN44" s="123">
        <f t="shared" si="7"/>
        <v>0.99989997332622027</v>
      </c>
    </row>
    <row r="45" spans="1:40" ht="15.75">
      <c r="A45" s="24"/>
      <c r="B45" s="24"/>
      <c r="C45" s="24">
        <v>32</v>
      </c>
      <c r="D45" s="25">
        <v>902.27520000000004</v>
      </c>
      <c r="E45" s="26">
        <v>34.285600000000002</v>
      </c>
      <c r="F45" s="26">
        <v>39.120199999999997</v>
      </c>
      <c r="G45" s="26">
        <v>39.994700000000002</v>
      </c>
      <c r="H45" s="26">
        <v>7613.076</v>
      </c>
      <c r="I45" s="26">
        <v>9.375</v>
      </c>
      <c r="J45" s="27">
        <f t="shared" si="0"/>
        <v>2.1147433333333332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  <c r="Z45">
        <v>73404</v>
      </c>
      <c r="AA45">
        <v>560</v>
      </c>
      <c r="AB45">
        <v>72844</v>
      </c>
      <c r="AC45">
        <v>44498</v>
      </c>
      <c r="AD45">
        <v>3</v>
      </c>
      <c r="AE45">
        <v>44495</v>
      </c>
      <c r="AF45">
        <v>44498</v>
      </c>
      <c r="AG45">
        <v>1</v>
      </c>
      <c r="AH45">
        <v>44497</v>
      </c>
      <c r="AI45" s="123">
        <f t="shared" si="2"/>
        <v>7.6290120429404395E-3</v>
      </c>
      <c r="AJ45" s="123">
        <f t="shared" si="3"/>
        <v>0.99237098795705958</v>
      </c>
      <c r="AK45" s="123">
        <f t="shared" si="4"/>
        <v>6.7418760393725562E-5</v>
      </c>
      <c r="AL45" s="123">
        <f t="shared" si="5"/>
        <v>0.99993258123960627</v>
      </c>
      <c r="AM45" s="123">
        <f t="shared" si="6"/>
        <v>2.2472920131241854E-5</v>
      </c>
      <c r="AN45" s="123">
        <f t="shared" si="7"/>
        <v>0.99997752707986876</v>
      </c>
    </row>
    <row r="46" spans="1:40" ht="16.5" thickBot="1">
      <c r="A46" s="24"/>
      <c r="B46" s="34"/>
      <c r="C46" s="34">
        <v>37</v>
      </c>
      <c r="D46" s="35">
        <v>457.39920000000001</v>
      </c>
      <c r="E46" s="36">
        <v>31.3828</v>
      </c>
      <c r="F46" s="36">
        <v>37.830100000000002</v>
      </c>
      <c r="G46" s="36">
        <v>38.6126</v>
      </c>
      <c r="H46" s="36">
        <v>6893.4390000000003</v>
      </c>
      <c r="I46" s="36">
        <v>8.33</v>
      </c>
      <c r="J46" s="37">
        <f t="shared" si="0"/>
        <v>1.9148441666666667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  <c r="Z46">
        <v>34896</v>
      </c>
      <c r="AA46">
        <v>208</v>
      </c>
      <c r="AB46">
        <v>34688</v>
      </c>
      <c r="AC46">
        <v>28269</v>
      </c>
      <c r="AD46">
        <v>0</v>
      </c>
      <c r="AE46">
        <v>28269</v>
      </c>
      <c r="AF46">
        <v>28269</v>
      </c>
      <c r="AG46">
        <v>1</v>
      </c>
      <c r="AH46">
        <v>28268</v>
      </c>
      <c r="AI46" s="123">
        <f t="shared" si="2"/>
        <v>5.9605685465382854E-3</v>
      </c>
      <c r="AJ46" s="123">
        <f t="shared" si="3"/>
        <v>0.99403943145346174</v>
      </c>
      <c r="AK46" s="123">
        <f t="shared" si="4"/>
        <v>0</v>
      </c>
      <c r="AL46" s="123">
        <f t="shared" si="5"/>
        <v>1</v>
      </c>
      <c r="AM46" s="123">
        <f t="shared" si="6"/>
        <v>3.5374438430789914E-5</v>
      </c>
      <c r="AN46" s="123">
        <f t="shared" si="7"/>
        <v>0.99996462556156918</v>
      </c>
    </row>
    <row r="47" spans="1:40" ht="15.75">
      <c r="A47" s="24"/>
      <c r="B47" s="13" t="s">
        <v>18</v>
      </c>
      <c r="C47" s="13">
        <v>22</v>
      </c>
      <c r="D47" s="14">
        <v>8020.3711999999996</v>
      </c>
      <c r="E47" s="15">
        <v>38.357700000000001</v>
      </c>
      <c r="F47" s="15">
        <v>40.978499999999997</v>
      </c>
      <c r="G47" s="15">
        <v>41.894799999999996</v>
      </c>
      <c r="H47" s="15">
        <v>10569.307000000001</v>
      </c>
      <c r="I47" s="15">
        <v>16.177</v>
      </c>
      <c r="J47" s="16">
        <f t="shared" si="0"/>
        <v>2.9359186111111115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 ca="1">bdrate($D47:$D50,E47:E50,$L47:$L50,M47:M50)</f>
        <v>#NAME?</v>
      </c>
      <c r="U47" s="22" t="e">
        <f ca="1">bdrate($D47:$D50,F47:F50,$L47:$L50,N47:N50)</f>
        <v>#NAME?</v>
      </c>
      <c r="V47" s="22" t="e">
        <f ca="1">bdrate($D47:$D50,G47:G50,$L47:$L50,O47:O50)</f>
        <v>#NAME?</v>
      </c>
      <c r="W47" s="44" t="e">
        <f ca="1">bdrateOld($D47:$D50,E47:E50,$L47:$L50,M47:M50)</f>
        <v>#NAME?</v>
      </c>
      <c r="X47" s="45" t="e">
        <f ca="1">bdrateOld($D47:$D50,F47:F50,$L47:$L50,N47:N50)</f>
        <v>#NAME?</v>
      </c>
      <c r="Y47" s="46" t="e">
        <f ca="1">bdrateOld($D47:$D50,G47:G50,$L47:$L50,O47:O50)</f>
        <v>#NAME?</v>
      </c>
      <c r="Z47">
        <v>255748</v>
      </c>
      <c r="AA47">
        <v>7489</v>
      </c>
      <c r="AB47">
        <v>248259</v>
      </c>
      <c r="AC47">
        <v>100087</v>
      </c>
      <c r="AD47">
        <v>205</v>
      </c>
      <c r="AE47">
        <v>99882</v>
      </c>
      <c r="AF47">
        <v>100087</v>
      </c>
      <c r="AG47">
        <v>191</v>
      </c>
      <c r="AH47">
        <v>99896</v>
      </c>
      <c r="AI47" s="123">
        <f t="shared" si="2"/>
        <v>2.9282731438760031E-2</v>
      </c>
      <c r="AJ47" s="123">
        <f t="shared" si="3"/>
        <v>0.97071726856123997</v>
      </c>
      <c r="AK47" s="123">
        <f t="shared" si="4"/>
        <v>2.0482180502962421E-3</v>
      </c>
      <c r="AL47" s="123">
        <f t="shared" si="5"/>
        <v>0.9979517819497038</v>
      </c>
      <c r="AM47" s="123">
        <f t="shared" si="6"/>
        <v>1.9083397444223525E-3</v>
      </c>
      <c r="AN47" s="123">
        <f t="shared" si="7"/>
        <v>0.99809166025557761</v>
      </c>
    </row>
    <row r="48" spans="1:40" ht="15.75">
      <c r="A48" s="24"/>
      <c r="B48" s="24"/>
      <c r="C48" s="24">
        <v>27</v>
      </c>
      <c r="D48" s="25">
        <v>3440.2296000000001</v>
      </c>
      <c r="E48" s="26">
        <v>34.511400000000002</v>
      </c>
      <c r="F48" s="26">
        <v>38.276600000000002</v>
      </c>
      <c r="G48" s="26">
        <v>39.100499999999997</v>
      </c>
      <c r="H48" s="26">
        <v>8544.7279999999992</v>
      </c>
      <c r="I48" s="26">
        <v>12.199</v>
      </c>
      <c r="J48" s="27">
        <f t="shared" si="0"/>
        <v>2.3735355555555553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  <c r="Z48">
        <v>184476</v>
      </c>
      <c r="AA48">
        <v>4898</v>
      </c>
      <c r="AB48">
        <v>179578</v>
      </c>
      <c r="AC48">
        <v>76575</v>
      </c>
      <c r="AD48">
        <v>82</v>
      </c>
      <c r="AE48">
        <v>76493</v>
      </c>
      <c r="AF48">
        <v>76575</v>
      </c>
      <c r="AG48">
        <v>56</v>
      </c>
      <c r="AH48">
        <v>76519</v>
      </c>
      <c r="AI48" s="123">
        <f t="shared" si="2"/>
        <v>2.6550879247164944E-2</v>
      </c>
      <c r="AJ48" s="123">
        <f t="shared" si="3"/>
        <v>0.97344912075283507</v>
      </c>
      <c r="AK48" s="123">
        <f t="shared" si="4"/>
        <v>1.0708455762324519E-3</v>
      </c>
      <c r="AL48" s="123">
        <f t="shared" si="5"/>
        <v>0.99892915442376751</v>
      </c>
      <c r="AM48" s="123">
        <f t="shared" si="6"/>
        <v>7.3130917401240613E-4</v>
      </c>
      <c r="AN48" s="123">
        <f t="shared" si="7"/>
        <v>0.99926869082598757</v>
      </c>
    </row>
    <row r="49" spans="1:40" ht="15.75">
      <c r="A49" s="24"/>
      <c r="B49" s="24"/>
      <c r="C49" s="24">
        <v>32</v>
      </c>
      <c r="D49" s="25">
        <v>1500.6184000000001</v>
      </c>
      <c r="E49" s="26">
        <v>31.0365</v>
      </c>
      <c r="F49" s="26">
        <v>36.304499999999997</v>
      </c>
      <c r="G49" s="26">
        <v>37.084800000000001</v>
      </c>
      <c r="H49" s="26">
        <v>7116.7330000000002</v>
      </c>
      <c r="I49" s="26">
        <v>9.6720000000000006</v>
      </c>
      <c r="J49" s="27">
        <f t="shared" si="0"/>
        <v>1.9768702777777778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  <c r="Z49">
        <v>110516</v>
      </c>
      <c r="AA49">
        <v>3009</v>
      </c>
      <c r="AB49">
        <v>107507</v>
      </c>
      <c r="AC49">
        <v>52676</v>
      </c>
      <c r="AD49">
        <v>15</v>
      </c>
      <c r="AE49">
        <v>52661</v>
      </c>
      <c r="AF49">
        <v>52676</v>
      </c>
      <c r="AG49">
        <v>14</v>
      </c>
      <c r="AH49">
        <v>52662</v>
      </c>
      <c r="AI49" s="123">
        <f t="shared" si="2"/>
        <v>2.7226826884794962E-2</v>
      </c>
      <c r="AJ49" s="123">
        <f t="shared" si="3"/>
        <v>0.97277317311520506</v>
      </c>
      <c r="AK49" s="123">
        <f t="shared" si="4"/>
        <v>2.8475966284455918E-4</v>
      </c>
      <c r="AL49" s="123">
        <f t="shared" si="5"/>
        <v>0.99971524033715542</v>
      </c>
      <c r="AM49" s="123">
        <f t="shared" si="6"/>
        <v>2.6577568532158859E-4</v>
      </c>
      <c r="AN49" s="123">
        <f t="shared" si="7"/>
        <v>0.9997342243146784</v>
      </c>
    </row>
    <row r="50" spans="1:40" ht="16.5" thickBot="1">
      <c r="A50" s="24"/>
      <c r="B50" s="34"/>
      <c r="C50" s="34">
        <v>37</v>
      </c>
      <c r="D50" s="35">
        <v>642.50720000000001</v>
      </c>
      <c r="E50" s="36">
        <v>27.807400000000001</v>
      </c>
      <c r="F50" s="36">
        <v>34.954099999999997</v>
      </c>
      <c r="G50" s="36">
        <v>35.6768</v>
      </c>
      <c r="H50" s="36">
        <v>6104.9970000000003</v>
      </c>
      <c r="I50" s="36">
        <v>7.9710000000000001</v>
      </c>
      <c r="J50" s="37">
        <f t="shared" si="0"/>
        <v>1.6958325000000001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  <c r="Z50">
        <v>54008</v>
      </c>
      <c r="AA50">
        <v>1118</v>
      </c>
      <c r="AB50">
        <v>52890</v>
      </c>
      <c r="AC50">
        <v>31812</v>
      </c>
      <c r="AD50">
        <v>8</v>
      </c>
      <c r="AE50">
        <v>31804</v>
      </c>
      <c r="AF50">
        <v>31812</v>
      </c>
      <c r="AG50">
        <v>2</v>
      </c>
      <c r="AH50">
        <v>31810</v>
      </c>
      <c r="AI50" s="123">
        <f t="shared" si="2"/>
        <v>2.0700636942675158E-2</v>
      </c>
      <c r="AJ50" s="123">
        <f t="shared" si="3"/>
        <v>0.97929936305732479</v>
      </c>
      <c r="AK50" s="123">
        <f t="shared" si="4"/>
        <v>2.5147742990066639E-4</v>
      </c>
      <c r="AL50" s="123">
        <f t="shared" si="5"/>
        <v>0.99974852257009938</v>
      </c>
      <c r="AM50" s="123">
        <f t="shared" si="6"/>
        <v>6.2869357475166599E-5</v>
      </c>
      <c r="AN50" s="123">
        <f t="shared" si="7"/>
        <v>0.99993713064252487</v>
      </c>
    </row>
    <row r="51" spans="1:40" ht="15.75">
      <c r="A51" s="24"/>
      <c r="B51" s="13" t="s">
        <v>19</v>
      </c>
      <c r="C51" s="13">
        <v>22</v>
      </c>
      <c r="D51" s="14">
        <v>5694.7160000000003</v>
      </c>
      <c r="E51" s="15">
        <v>39.877899999999997</v>
      </c>
      <c r="F51" s="15">
        <v>41.382399999999997</v>
      </c>
      <c r="G51" s="15">
        <v>42.7592</v>
      </c>
      <c r="H51" s="15">
        <v>7716.17</v>
      </c>
      <c r="I51" s="15">
        <v>10.592000000000001</v>
      </c>
      <c r="J51" s="16">
        <f t="shared" si="0"/>
        <v>2.1433805555555554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 ca="1">bdrate($D51:$D54,E51:E54,$L51:$L54,M51:M54)</f>
        <v>#NAME?</v>
      </c>
      <c r="U51" s="22" t="e">
        <f ca="1">bdrate($D51:$D54,F51:F54,$L51:$L54,N51:N54)</f>
        <v>#NAME?</v>
      </c>
      <c r="V51" s="22" t="e">
        <f ca="1">bdrate($D51:$D54,G51:G54,$L51:$L54,O51:O54)</f>
        <v>#NAME?</v>
      </c>
      <c r="W51" s="44" t="e">
        <f ca="1">bdrateOld($D51:$D54,E51:E54,$L51:$L54,M51:M54)</f>
        <v>#NAME?</v>
      </c>
      <c r="X51" s="45" t="e">
        <f ca="1">bdrateOld($D51:$D54,F51:F54,$L51:$L54,N51:N54)</f>
        <v>#NAME?</v>
      </c>
      <c r="Y51" s="46" t="e">
        <f ca="1">bdrateOld($D51:$D54,G51:G54,$L51:$L54,O51:O54)</f>
        <v>#NAME?</v>
      </c>
      <c r="Z51">
        <v>282960</v>
      </c>
      <c r="AA51">
        <v>3772</v>
      </c>
      <c r="AB51">
        <v>279188</v>
      </c>
      <c r="AC51">
        <v>142045</v>
      </c>
      <c r="AD51">
        <v>16</v>
      </c>
      <c r="AE51">
        <v>142029</v>
      </c>
      <c r="AF51">
        <v>142045</v>
      </c>
      <c r="AG51">
        <v>13</v>
      </c>
      <c r="AH51">
        <v>142032</v>
      </c>
      <c r="AI51" s="123">
        <f t="shared" si="2"/>
        <v>1.3330506078597681E-2</v>
      </c>
      <c r="AJ51" s="123">
        <f t="shared" si="3"/>
        <v>0.98666949392140235</v>
      </c>
      <c r="AK51" s="123">
        <f t="shared" si="4"/>
        <v>1.1264036044915344E-4</v>
      </c>
      <c r="AL51" s="123">
        <f t="shared" si="5"/>
        <v>0.99988735963955089</v>
      </c>
      <c r="AM51" s="123">
        <f t="shared" si="6"/>
        <v>9.1520292864937167E-5</v>
      </c>
      <c r="AN51" s="123">
        <f t="shared" si="7"/>
        <v>0.99990847970713503</v>
      </c>
    </row>
    <row r="52" spans="1:40" ht="15.75">
      <c r="A52" s="24"/>
      <c r="B52" s="24"/>
      <c r="C52" s="24">
        <v>27</v>
      </c>
      <c r="D52" s="25">
        <v>2261.1568000000002</v>
      </c>
      <c r="E52" s="26">
        <v>36.203899999999997</v>
      </c>
      <c r="F52" s="26">
        <v>38.743499999999997</v>
      </c>
      <c r="G52" s="26">
        <v>40.402799999999999</v>
      </c>
      <c r="H52" s="26">
        <v>6424.5829999999996</v>
      </c>
      <c r="I52" s="26">
        <v>8.0180000000000007</v>
      </c>
      <c r="J52" s="27">
        <f t="shared" si="0"/>
        <v>1.7846063888888888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  <c r="Z52">
        <v>177584</v>
      </c>
      <c r="AA52">
        <v>2068</v>
      </c>
      <c r="AB52">
        <v>175516</v>
      </c>
      <c r="AC52">
        <v>93747</v>
      </c>
      <c r="AD52">
        <v>5</v>
      </c>
      <c r="AE52">
        <v>93742</v>
      </c>
      <c r="AF52">
        <v>93747</v>
      </c>
      <c r="AG52">
        <v>1</v>
      </c>
      <c r="AH52">
        <v>93746</v>
      </c>
      <c r="AI52" s="123">
        <f t="shared" si="2"/>
        <v>1.1645193260654113E-2</v>
      </c>
      <c r="AJ52" s="123">
        <f t="shared" si="3"/>
        <v>0.98835480673934584</v>
      </c>
      <c r="AK52" s="123">
        <f t="shared" si="4"/>
        <v>5.3335040054615078E-5</v>
      </c>
      <c r="AL52" s="123">
        <f t="shared" si="5"/>
        <v>0.99994666495994533</v>
      </c>
      <c r="AM52" s="123">
        <f t="shared" si="6"/>
        <v>1.0667008010923017E-5</v>
      </c>
      <c r="AN52" s="123">
        <f t="shared" si="7"/>
        <v>0.99998933299198911</v>
      </c>
    </row>
    <row r="53" spans="1:40" ht="15.75">
      <c r="A53" s="24"/>
      <c r="B53" s="24"/>
      <c r="C53" s="24">
        <v>32</v>
      </c>
      <c r="D53" s="25">
        <v>995.0376</v>
      </c>
      <c r="E53" s="26">
        <v>33.032699999999998</v>
      </c>
      <c r="F53" s="26">
        <v>36.808900000000001</v>
      </c>
      <c r="G53" s="26">
        <v>38.565199999999997</v>
      </c>
      <c r="H53" s="26">
        <v>5431.1940000000004</v>
      </c>
      <c r="I53" s="26">
        <v>6.4269999999999996</v>
      </c>
      <c r="J53" s="27">
        <f t="shared" si="0"/>
        <v>1.5086650000000001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  <c r="Z53">
        <v>90836</v>
      </c>
      <c r="AA53">
        <v>1087</v>
      </c>
      <c r="AB53">
        <v>89749</v>
      </c>
      <c r="AC53">
        <v>56544</v>
      </c>
      <c r="AD53">
        <v>1</v>
      </c>
      <c r="AE53">
        <v>56543</v>
      </c>
      <c r="AF53">
        <v>56544</v>
      </c>
      <c r="AG53">
        <v>0</v>
      </c>
      <c r="AH53">
        <v>56544</v>
      </c>
      <c r="AI53" s="123">
        <f t="shared" si="2"/>
        <v>1.1966621163415386E-2</v>
      </c>
      <c r="AJ53" s="123">
        <f t="shared" si="3"/>
        <v>0.9880333788365846</v>
      </c>
      <c r="AK53" s="123">
        <f t="shared" si="4"/>
        <v>1.7685342388228637E-5</v>
      </c>
      <c r="AL53" s="123">
        <f t="shared" si="5"/>
        <v>0.99998231465761178</v>
      </c>
      <c r="AM53" s="123">
        <f t="shared" si="6"/>
        <v>0</v>
      </c>
      <c r="AN53" s="123">
        <f t="shared" si="7"/>
        <v>1</v>
      </c>
    </row>
    <row r="54" spans="1:40" ht="16.5" thickBot="1">
      <c r="A54" s="34"/>
      <c r="B54" s="34"/>
      <c r="C54" s="34">
        <v>37</v>
      </c>
      <c r="D54" s="35">
        <v>456.14080000000001</v>
      </c>
      <c r="E54" s="36">
        <v>30.162199999999999</v>
      </c>
      <c r="F54" s="36">
        <v>35.554699999999997</v>
      </c>
      <c r="G54" s="36">
        <v>37.251399999999997</v>
      </c>
      <c r="H54" s="36">
        <v>4681.3540000000003</v>
      </c>
      <c r="I54" s="36">
        <v>5.335</v>
      </c>
      <c r="J54" s="37">
        <f t="shared" si="0"/>
        <v>1.3003761111111112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  <c r="Z54">
        <v>42692</v>
      </c>
      <c r="AA54">
        <v>293</v>
      </c>
      <c r="AB54">
        <v>42399</v>
      </c>
      <c r="AC54">
        <v>33034</v>
      </c>
      <c r="AD54">
        <v>0</v>
      </c>
      <c r="AE54">
        <v>33034</v>
      </c>
      <c r="AF54">
        <v>33034</v>
      </c>
      <c r="AG54">
        <v>0</v>
      </c>
      <c r="AH54">
        <v>33034</v>
      </c>
      <c r="AI54" s="123">
        <f t="shared" si="2"/>
        <v>6.8631125269371313E-3</v>
      </c>
      <c r="AJ54" s="123">
        <f t="shared" si="3"/>
        <v>0.99313688747306283</v>
      </c>
      <c r="AK54" s="123">
        <f t="shared" si="4"/>
        <v>0</v>
      </c>
      <c r="AL54" s="123">
        <f t="shared" si="5"/>
        <v>1</v>
      </c>
      <c r="AM54" s="123">
        <f t="shared" si="6"/>
        <v>0</v>
      </c>
      <c r="AN54" s="123">
        <f t="shared" si="7"/>
        <v>1</v>
      </c>
    </row>
    <row r="55" spans="1:40" ht="15.75">
      <c r="A55" s="13" t="s">
        <v>20</v>
      </c>
      <c r="B55" s="13" t="s">
        <v>21</v>
      </c>
      <c r="C55" s="13">
        <v>22</v>
      </c>
      <c r="D55" s="14">
        <v>1721.1632</v>
      </c>
      <c r="E55" s="15">
        <v>40.878100000000003</v>
      </c>
      <c r="F55" s="15">
        <v>43.478700000000003</v>
      </c>
      <c r="G55" s="15">
        <v>42.899099999999997</v>
      </c>
      <c r="H55" s="15">
        <v>2472.2570000000001</v>
      </c>
      <c r="I55" s="15">
        <v>3.7120000000000002</v>
      </c>
      <c r="J55" s="16">
        <f t="shared" si="0"/>
        <v>0.68673805555555556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 ca="1">bdrate($D55:$D58,E55:E58,$L55:$L58,M55:M58)</f>
        <v>#NAME?</v>
      </c>
      <c r="U55" s="22" t="e">
        <f ca="1">bdrate($D55:$D58,F55:F58,$L55:$L58,N55:N58)</f>
        <v>#NAME?</v>
      </c>
      <c r="V55" s="22" t="e">
        <f ca="1">bdrate($D55:$D58,G55:G58,$L55:$L58,O55:O58)</f>
        <v>#NAME?</v>
      </c>
      <c r="W55" s="44" t="e">
        <f ca="1">bdrateOld($D55:$D58,E55:E58,$L55:$L58,M55:M58)</f>
        <v>#NAME?</v>
      </c>
      <c r="X55" s="45" t="e">
        <f ca="1">bdrateOld($D55:$D58,F55:F58,$L55:$L58,N55:N58)</f>
        <v>#NAME?</v>
      </c>
      <c r="Y55" s="46" t="e">
        <f ca="1">bdrateOld($D55:$D58,G55:G58,$L55:$L58,O55:O58)</f>
        <v>#NAME?</v>
      </c>
      <c r="Z55">
        <v>118412</v>
      </c>
      <c r="AA55">
        <v>1048</v>
      </c>
      <c r="AB55">
        <v>117364</v>
      </c>
      <c r="AC55">
        <v>53607</v>
      </c>
      <c r="AD55">
        <v>29</v>
      </c>
      <c r="AE55">
        <v>53578</v>
      </c>
      <c r="AF55">
        <v>53607</v>
      </c>
      <c r="AG55">
        <v>70</v>
      </c>
      <c r="AH55">
        <v>53537</v>
      </c>
      <c r="AI55" s="123">
        <f t="shared" si="2"/>
        <v>8.8504543458433269E-3</v>
      </c>
      <c r="AJ55" s="123">
        <f t="shared" si="3"/>
        <v>0.99114954565415669</v>
      </c>
      <c r="AK55" s="123">
        <f t="shared" si="4"/>
        <v>5.4097412651332851E-4</v>
      </c>
      <c r="AL55" s="123">
        <f t="shared" si="5"/>
        <v>0.99945902587348667</v>
      </c>
      <c r="AM55" s="123">
        <f t="shared" si="6"/>
        <v>1.3057996157218273E-3</v>
      </c>
      <c r="AN55" s="123">
        <f t="shared" si="7"/>
        <v>0.99869420038427814</v>
      </c>
    </row>
    <row r="56" spans="1:40" ht="15.75">
      <c r="A56" s="24" t="s">
        <v>22</v>
      </c>
      <c r="B56" s="24"/>
      <c r="C56" s="24">
        <v>27</v>
      </c>
      <c r="D56" s="25">
        <v>853.86400000000003</v>
      </c>
      <c r="E56" s="26">
        <v>36.987400000000001</v>
      </c>
      <c r="F56" s="26">
        <v>40.6907</v>
      </c>
      <c r="G56" s="26">
        <v>39.6706</v>
      </c>
      <c r="H56" s="26">
        <v>2156.665</v>
      </c>
      <c r="I56" s="26">
        <v>3.0880000000000001</v>
      </c>
      <c r="J56" s="27">
        <f t="shared" si="0"/>
        <v>0.59907361111111113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  <c r="Z56">
        <v>73828</v>
      </c>
      <c r="AA56">
        <v>666</v>
      </c>
      <c r="AB56">
        <v>73162</v>
      </c>
      <c r="AC56">
        <v>39535</v>
      </c>
      <c r="AD56">
        <v>9</v>
      </c>
      <c r="AE56">
        <v>39526</v>
      </c>
      <c r="AF56">
        <v>39535</v>
      </c>
      <c r="AG56">
        <v>20</v>
      </c>
      <c r="AH56">
        <v>39515</v>
      </c>
      <c r="AI56" s="123">
        <f t="shared" si="2"/>
        <v>9.0209676545484098E-3</v>
      </c>
      <c r="AJ56" s="123">
        <f t="shared" si="3"/>
        <v>0.99097903234545159</v>
      </c>
      <c r="AK56" s="123">
        <f t="shared" si="4"/>
        <v>2.2764638927532567E-4</v>
      </c>
      <c r="AL56" s="123">
        <f t="shared" si="5"/>
        <v>0.9997723536107247</v>
      </c>
      <c r="AM56" s="123">
        <f t="shared" si="6"/>
        <v>5.0588086505627921E-4</v>
      </c>
      <c r="AN56" s="123">
        <f t="shared" si="7"/>
        <v>0.99949411913494368</v>
      </c>
    </row>
    <row r="57" spans="1:40" ht="15.75">
      <c r="A57" s="24"/>
      <c r="B57" s="24"/>
      <c r="C57" s="24">
        <v>32</v>
      </c>
      <c r="D57" s="25">
        <v>415.71519999999998</v>
      </c>
      <c r="E57" s="26">
        <v>33.492699999999999</v>
      </c>
      <c r="F57" s="26">
        <v>38.546799999999998</v>
      </c>
      <c r="G57" s="26">
        <v>37.268000000000001</v>
      </c>
      <c r="H57" s="26">
        <v>1881.6959999999999</v>
      </c>
      <c r="I57" s="26">
        <v>2.637</v>
      </c>
      <c r="J57" s="27">
        <f t="shared" si="0"/>
        <v>0.52269333333333334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  <c r="Z57">
        <v>39176</v>
      </c>
      <c r="AA57">
        <v>294</v>
      </c>
      <c r="AB57">
        <v>38882</v>
      </c>
      <c r="AC57">
        <v>25920</v>
      </c>
      <c r="AD57">
        <v>2</v>
      </c>
      <c r="AE57">
        <v>25918</v>
      </c>
      <c r="AF57">
        <v>25920</v>
      </c>
      <c r="AG57">
        <v>8</v>
      </c>
      <c r="AH57">
        <v>25912</v>
      </c>
      <c r="AI57" s="123">
        <f t="shared" si="2"/>
        <v>7.5045946497855828E-3</v>
      </c>
      <c r="AJ57" s="123">
        <f t="shared" si="3"/>
        <v>0.99249540535021441</v>
      </c>
      <c r="AK57" s="123">
        <f t="shared" si="4"/>
        <v>7.7160493827160492E-5</v>
      </c>
      <c r="AL57" s="123">
        <f t="shared" si="5"/>
        <v>0.99992283950617289</v>
      </c>
      <c r="AM57" s="123">
        <f t="shared" si="6"/>
        <v>3.0864197530864197E-4</v>
      </c>
      <c r="AN57" s="123">
        <f t="shared" si="7"/>
        <v>0.99969135802469133</v>
      </c>
    </row>
    <row r="58" spans="1:40" ht="16.5" thickBot="1">
      <c r="A58" s="24"/>
      <c r="B58" s="34"/>
      <c r="C58" s="34">
        <v>37</v>
      </c>
      <c r="D58" s="35">
        <v>209.90719999999999</v>
      </c>
      <c r="E58" s="36">
        <v>30.543900000000001</v>
      </c>
      <c r="F58" s="36">
        <v>37.190199999999997</v>
      </c>
      <c r="G58" s="36">
        <v>35.625799999999998</v>
      </c>
      <c r="H58" s="36">
        <v>1653.605</v>
      </c>
      <c r="I58" s="36">
        <v>2.246</v>
      </c>
      <c r="J58" s="37">
        <f t="shared" si="0"/>
        <v>0.45933472222222221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  <c r="Z58">
        <v>16932</v>
      </c>
      <c r="AA58">
        <v>109</v>
      </c>
      <c r="AB58">
        <v>16823</v>
      </c>
      <c r="AC58">
        <v>14637</v>
      </c>
      <c r="AD58">
        <v>0</v>
      </c>
      <c r="AE58">
        <v>14637</v>
      </c>
      <c r="AF58">
        <v>14637</v>
      </c>
      <c r="AG58">
        <v>6</v>
      </c>
      <c r="AH58">
        <v>14631</v>
      </c>
      <c r="AI58" s="123">
        <f t="shared" si="2"/>
        <v>6.437514764942121E-3</v>
      </c>
      <c r="AJ58" s="123">
        <f t="shared" si="3"/>
        <v>0.99356248523505786</v>
      </c>
      <c r="AK58" s="123">
        <f t="shared" si="4"/>
        <v>0</v>
      </c>
      <c r="AL58" s="123">
        <f t="shared" si="5"/>
        <v>1</v>
      </c>
      <c r="AM58" s="123">
        <f t="shared" si="6"/>
        <v>4.099200655872105E-4</v>
      </c>
      <c r="AN58" s="123">
        <f t="shared" si="7"/>
        <v>0.99959007993441273</v>
      </c>
    </row>
    <row r="59" spans="1:40" ht="15.75">
      <c r="A59" s="24"/>
      <c r="B59" s="13" t="s">
        <v>23</v>
      </c>
      <c r="C59" s="13">
        <v>22</v>
      </c>
      <c r="D59" s="14">
        <v>2210.1855999999998</v>
      </c>
      <c r="E59" s="15">
        <v>38.3504</v>
      </c>
      <c r="F59" s="15">
        <v>42.555700000000002</v>
      </c>
      <c r="G59" s="15">
        <v>43.505400000000002</v>
      </c>
      <c r="H59" s="15">
        <v>2817.86</v>
      </c>
      <c r="I59" s="15">
        <v>4.8040000000000003</v>
      </c>
      <c r="J59" s="16">
        <f t="shared" si="0"/>
        <v>0.78273888888888887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 ca="1">bdrate($D59:$D62,E59:E62,$L59:$L62,M59:M62)</f>
        <v>#NAME?</v>
      </c>
      <c r="U59" s="22" t="e">
        <f ca="1">bdrate($D59:$D62,F59:F62,$L59:$L62,N59:N62)</f>
        <v>#NAME?</v>
      </c>
      <c r="V59" s="22" t="e">
        <f ca="1">bdrate($D59:$D62,G59:G62,$L59:$L62,O59:O62)</f>
        <v>#NAME?</v>
      </c>
      <c r="W59" s="44" t="e">
        <f ca="1">bdrateOld($D59:$D62,E59:E62,$L59:$L62,M59:M62)</f>
        <v>#NAME?</v>
      </c>
      <c r="X59" s="45" t="e">
        <f ca="1">bdrateOld($D59:$D62,F59:F62,$L59:$L62,N59:N62)</f>
        <v>#NAME?</v>
      </c>
      <c r="Y59" s="46" t="e">
        <f ca="1">bdrateOld($D59:$D62,G59:G62,$L59:$L62,O59:O62)</f>
        <v>#NAME?</v>
      </c>
      <c r="Z59">
        <v>5408</v>
      </c>
      <c r="AA59">
        <v>463</v>
      </c>
      <c r="AB59">
        <v>4945</v>
      </c>
      <c r="AC59">
        <v>1879</v>
      </c>
      <c r="AD59">
        <v>11</v>
      </c>
      <c r="AE59">
        <v>1868</v>
      </c>
      <c r="AF59">
        <v>1879</v>
      </c>
      <c r="AG59">
        <v>9</v>
      </c>
      <c r="AH59">
        <v>1870</v>
      </c>
      <c r="AI59" s="123">
        <f t="shared" si="2"/>
        <v>8.5613905325443787E-2</v>
      </c>
      <c r="AJ59" s="123">
        <f t="shared" si="3"/>
        <v>0.91438609467455623</v>
      </c>
      <c r="AK59" s="123">
        <f t="shared" si="4"/>
        <v>5.854177754124534E-3</v>
      </c>
      <c r="AL59" s="123">
        <f t="shared" si="5"/>
        <v>0.99414582224587544</v>
      </c>
      <c r="AM59" s="123">
        <f t="shared" si="6"/>
        <v>4.7897817988291642E-3</v>
      </c>
      <c r="AN59" s="123">
        <f t="shared" si="7"/>
        <v>0.99521021820117084</v>
      </c>
    </row>
    <row r="60" spans="1:40" ht="15.75">
      <c r="A60" s="24"/>
      <c r="B60" s="24"/>
      <c r="C60" s="24">
        <v>27</v>
      </c>
      <c r="D60" s="25">
        <v>769.12959999999998</v>
      </c>
      <c r="E60" s="26">
        <v>34.492400000000004</v>
      </c>
      <c r="F60" s="26">
        <v>40.572000000000003</v>
      </c>
      <c r="G60" s="26">
        <v>41.415900000000001</v>
      </c>
      <c r="H60" s="26">
        <v>2210.5909999999999</v>
      </c>
      <c r="I60" s="26">
        <v>3.556</v>
      </c>
      <c r="J60" s="27">
        <f t="shared" si="0"/>
        <v>0.61405305555555556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  <c r="Z60">
        <v>4796</v>
      </c>
      <c r="AA60">
        <v>456</v>
      </c>
      <c r="AB60">
        <v>4340</v>
      </c>
      <c r="AC60">
        <v>1898</v>
      </c>
      <c r="AD60">
        <v>1</v>
      </c>
      <c r="AE60">
        <v>1897</v>
      </c>
      <c r="AF60">
        <v>1898</v>
      </c>
      <c r="AG60">
        <v>1</v>
      </c>
      <c r="AH60">
        <v>1897</v>
      </c>
      <c r="AI60" s="123">
        <f t="shared" si="2"/>
        <v>9.5079232693911594E-2</v>
      </c>
      <c r="AJ60" s="123">
        <f t="shared" si="3"/>
        <v>0.90492076730608839</v>
      </c>
      <c r="AK60" s="123">
        <f t="shared" si="4"/>
        <v>5.2687038988408848E-4</v>
      </c>
      <c r="AL60" s="123">
        <f t="shared" si="5"/>
        <v>0.99947312961011592</v>
      </c>
      <c r="AM60" s="123">
        <f t="shared" si="6"/>
        <v>5.2687038988408848E-4</v>
      </c>
      <c r="AN60" s="123">
        <f t="shared" si="7"/>
        <v>0.99947312961011592</v>
      </c>
    </row>
    <row r="61" spans="1:40" ht="15.75">
      <c r="A61" s="24"/>
      <c r="B61" s="24"/>
      <c r="C61" s="24">
        <v>32</v>
      </c>
      <c r="D61" s="25">
        <v>307.06560000000002</v>
      </c>
      <c r="E61" s="26">
        <v>31.329799999999999</v>
      </c>
      <c r="F61" s="26">
        <v>39.3155</v>
      </c>
      <c r="G61" s="26">
        <v>40.069099999999999</v>
      </c>
      <c r="H61" s="26">
        <v>1824.8420000000001</v>
      </c>
      <c r="I61" s="26">
        <v>2.9009999999999998</v>
      </c>
      <c r="J61" s="27">
        <f t="shared" si="0"/>
        <v>0.50690055555555558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  <c r="Z61">
        <v>4520</v>
      </c>
      <c r="AA61">
        <v>407</v>
      </c>
      <c r="AB61">
        <v>4113</v>
      </c>
      <c r="AC61">
        <v>1781</v>
      </c>
      <c r="AD61">
        <v>0</v>
      </c>
      <c r="AE61">
        <v>1781</v>
      </c>
      <c r="AF61">
        <v>1781</v>
      </c>
      <c r="AG61">
        <v>0</v>
      </c>
      <c r="AH61">
        <v>1781</v>
      </c>
      <c r="AI61" s="123">
        <f t="shared" si="2"/>
        <v>9.0044247787610623E-2</v>
      </c>
      <c r="AJ61" s="123">
        <f t="shared" si="3"/>
        <v>0.90995575221238933</v>
      </c>
      <c r="AK61" s="123">
        <f t="shared" si="4"/>
        <v>0</v>
      </c>
      <c r="AL61" s="123">
        <f t="shared" si="5"/>
        <v>1</v>
      </c>
      <c r="AM61" s="123">
        <f t="shared" si="6"/>
        <v>0</v>
      </c>
      <c r="AN61" s="123">
        <f t="shared" si="7"/>
        <v>1</v>
      </c>
    </row>
    <row r="62" spans="1:40" ht="16.5" thickBot="1">
      <c r="A62" s="24"/>
      <c r="B62" s="34"/>
      <c r="C62" s="34">
        <v>37</v>
      </c>
      <c r="D62" s="35">
        <v>126.5128</v>
      </c>
      <c r="E62" s="36">
        <v>28.236699999999999</v>
      </c>
      <c r="F62" s="36">
        <v>38.226500000000001</v>
      </c>
      <c r="G62" s="36">
        <v>38.889000000000003</v>
      </c>
      <c r="H62" s="36">
        <v>1573.1110000000001</v>
      </c>
      <c r="I62" s="36">
        <v>2.4489999999999998</v>
      </c>
      <c r="J62" s="37">
        <f t="shared" si="0"/>
        <v>0.43697527777777778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  <c r="Z62">
        <v>4104</v>
      </c>
      <c r="AA62">
        <v>246</v>
      </c>
      <c r="AB62">
        <v>3858</v>
      </c>
      <c r="AC62">
        <v>1755</v>
      </c>
      <c r="AD62">
        <v>0</v>
      </c>
      <c r="AE62">
        <v>1755</v>
      </c>
      <c r="AF62">
        <v>1755</v>
      </c>
      <c r="AG62">
        <v>1</v>
      </c>
      <c r="AH62">
        <v>1754</v>
      </c>
      <c r="AI62" s="123">
        <f t="shared" si="2"/>
        <v>5.9941520467836254E-2</v>
      </c>
      <c r="AJ62" s="123">
        <f t="shared" si="3"/>
        <v>0.9400584795321637</v>
      </c>
      <c r="AK62" s="123">
        <f t="shared" si="4"/>
        <v>0</v>
      </c>
      <c r="AL62" s="123">
        <f t="shared" si="5"/>
        <v>1</v>
      </c>
      <c r="AM62" s="123">
        <f t="shared" si="6"/>
        <v>5.6980056980056976E-4</v>
      </c>
      <c r="AN62" s="123">
        <f t="shared" si="7"/>
        <v>0.9994301994301994</v>
      </c>
    </row>
    <row r="63" spans="1:40" ht="15.75">
      <c r="A63" s="24"/>
      <c r="B63" s="13" t="s">
        <v>24</v>
      </c>
      <c r="C63" s="13">
        <v>22</v>
      </c>
      <c r="D63" s="14">
        <v>1928.7775999999999</v>
      </c>
      <c r="E63" s="15">
        <v>38.077599999999997</v>
      </c>
      <c r="F63" s="15">
        <v>40.698700000000002</v>
      </c>
      <c r="G63" s="15">
        <v>41.399900000000002</v>
      </c>
      <c r="H63" s="15">
        <v>2375.9389999999999</v>
      </c>
      <c r="I63" s="15">
        <v>3.9460000000000002</v>
      </c>
      <c r="J63" s="16">
        <f t="shared" si="0"/>
        <v>0.65998305555555548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 ca="1">bdrate($D63:$D66,E63:E66,$L63:$L66,M63:M66)</f>
        <v>#NAME?</v>
      </c>
      <c r="U63" s="22" t="e">
        <f ca="1">bdrate($D63:$D66,F63:F66,$L63:$L66,N63:N66)</f>
        <v>#NAME?</v>
      </c>
      <c r="V63" s="22" t="e">
        <f ca="1">bdrate($D63:$D66,G63:G66,$L63:$L66,O63:O66)</f>
        <v>#NAME?</v>
      </c>
      <c r="W63" s="44" t="e">
        <f ca="1">bdrateOld($D63:$D66,E63:E66,$L63:$L66,M63:M66)</f>
        <v>#NAME?</v>
      </c>
      <c r="X63" s="45" t="e">
        <f ca="1">bdrateOld($D63:$D66,F63:F66,$L63:$L66,N63:N66)</f>
        <v>#NAME?</v>
      </c>
      <c r="Y63" s="46" t="e">
        <f ca="1">bdrateOld($D63:$D66,G63:G66,$L63:$L66,O63:O66)</f>
        <v>#NAME?</v>
      </c>
      <c r="Z63">
        <v>22104</v>
      </c>
      <c r="AA63">
        <v>875</v>
      </c>
      <c r="AB63">
        <v>21229</v>
      </c>
      <c r="AC63">
        <v>9343</v>
      </c>
      <c r="AD63">
        <v>49</v>
      </c>
      <c r="AE63">
        <v>9294</v>
      </c>
      <c r="AF63">
        <v>9343</v>
      </c>
      <c r="AG63">
        <v>20</v>
      </c>
      <c r="AH63">
        <v>9323</v>
      </c>
      <c r="AI63" s="123">
        <f t="shared" si="2"/>
        <v>3.9585595367354322E-2</v>
      </c>
      <c r="AJ63" s="123">
        <f t="shared" si="3"/>
        <v>0.96041440463264571</v>
      </c>
      <c r="AK63" s="123">
        <f t="shared" si="4"/>
        <v>5.2445681258696348E-3</v>
      </c>
      <c r="AL63" s="123">
        <f t="shared" si="5"/>
        <v>0.9947554318741304</v>
      </c>
      <c r="AM63" s="123">
        <f t="shared" si="6"/>
        <v>2.1406400513753611E-3</v>
      </c>
      <c r="AN63" s="123">
        <f t="shared" si="7"/>
        <v>0.99785935994862462</v>
      </c>
    </row>
    <row r="64" spans="1:40" ht="15.75">
      <c r="A64" s="24"/>
      <c r="B64" s="24"/>
      <c r="C64" s="24">
        <v>27</v>
      </c>
      <c r="D64" s="25">
        <v>821.91600000000005</v>
      </c>
      <c r="E64" s="26">
        <v>34.315300000000001</v>
      </c>
      <c r="F64" s="26">
        <v>37.981699999999996</v>
      </c>
      <c r="G64" s="26">
        <v>38.555999999999997</v>
      </c>
      <c r="H64" s="26">
        <v>1899.259</v>
      </c>
      <c r="I64" s="26">
        <v>2.9950000000000001</v>
      </c>
      <c r="J64" s="27">
        <f t="shared" si="0"/>
        <v>0.52757194444444444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  <c r="Z64">
        <v>16812</v>
      </c>
      <c r="AA64">
        <v>635</v>
      </c>
      <c r="AB64">
        <v>16177</v>
      </c>
      <c r="AC64">
        <v>7816</v>
      </c>
      <c r="AD64">
        <v>18</v>
      </c>
      <c r="AE64">
        <v>7798</v>
      </c>
      <c r="AF64">
        <v>7816</v>
      </c>
      <c r="AG64">
        <v>5</v>
      </c>
      <c r="AH64">
        <v>7811</v>
      </c>
      <c r="AI64" s="123">
        <f t="shared" si="2"/>
        <v>3.7770640019034026E-2</v>
      </c>
      <c r="AJ64" s="123">
        <f t="shared" si="3"/>
        <v>0.96222935998096593</v>
      </c>
      <c r="AK64" s="123">
        <f t="shared" si="4"/>
        <v>2.3029682702149436E-3</v>
      </c>
      <c r="AL64" s="123">
        <f t="shared" si="5"/>
        <v>0.99769703172978508</v>
      </c>
      <c r="AM64" s="123">
        <f t="shared" si="6"/>
        <v>6.3971340839303996E-4</v>
      </c>
      <c r="AN64" s="123">
        <f t="shared" si="7"/>
        <v>0.99936028659160692</v>
      </c>
    </row>
    <row r="65" spans="1:40" ht="15.75">
      <c r="A65" s="24"/>
      <c r="B65" s="24"/>
      <c r="C65" s="24">
        <v>32</v>
      </c>
      <c r="D65" s="25">
        <v>352.05840000000001</v>
      </c>
      <c r="E65" s="26">
        <v>30.837599999999998</v>
      </c>
      <c r="F65" s="26">
        <v>35.969799999999999</v>
      </c>
      <c r="G65" s="26">
        <v>36.496400000000001</v>
      </c>
      <c r="H65" s="26">
        <v>1574.944</v>
      </c>
      <c r="I65" s="26">
        <v>2.4489999999999998</v>
      </c>
      <c r="J65" s="27">
        <f t="shared" si="0"/>
        <v>0.43748444444444445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  <c r="Z65">
        <v>11744</v>
      </c>
      <c r="AA65">
        <v>408</v>
      </c>
      <c r="AB65">
        <v>11336</v>
      </c>
      <c r="AC65">
        <v>6288</v>
      </c>
      <c r="AD65">
        <v>3</v>
      </c>
      <c r="AE65">
        <v>6285</v>
      </c>
      <c r="AF65">
        <v>6288</v>
      </c>
      <c r="AG65">
        <v>0</v>
      </c>
      <c r="AH65">
        <v>6288</v>
      </c>
      <c r="AI65" s="123">
        <f t="shared" si="2"/>
        <v>3.4741144414168937E-2</v>
      </c>
      <c r="AJ65" s="123">
        <f t="shared" si="3"/>
        <v>0.96525885558583102</v>
      </c>
      <c r="AK65" s="123">
        <f t="shared" si="4"/>
        <v>4.7709923664122136E-4</v>
      </c>
      <c r="AL65" s="123">
        <f t="shared" si="5"/>
        <v>0.99952290076335881</v>
      </c>
      <c r="AM65" s="123">
        <f t="shared" si="6"/>
        <v>0</v>
      </c>
      <c r="AN65" s="123">
        <f t="shared" si="7"/>
        <v>1</v>
      </c>
    </row>
    <row r="66" spans="1:40" ht="16.5" thickBot="1">
      <c r="A66" s="24"/>
      <c r="B66" s="34"/>
      <c r="C66" s="34">
        <v>37</v>
      </c>
      <c r="D66" s="35">
        <v>149.2704</v>
      </c>
      <c r="E66" s="36">
        <v>27.772300000000001</v>
      </c>
      <c r="F66" s="36">
        <v>34.476500000000001</v>
      </c>
      <c r="G66" s="36">
        <v>35.031700000000001</v>
      </c>
      <c r="H66" s="36">
        <v>1352.26</v>
      </c>
      <c r="I66" s="36">
        <v>2.012</v>
      </c>
      <c r="J66" s="37">
        <f t="shared" si="0"/>
        <v>0.37562777777777778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  <c r="Z66">
        <v>6460</v>
      </c>
      <c r="AA66">
        <v>122</v>
      </c>
      <c r="AB66">
        <v>6338</v>
      </c>
      <c r="AC66">
        <v>4448</v>
      </c>
      <c r="AD66">
        <v>2</v>
      </c>
      <c r="AE66">
        <v>4446</v>
      </c>
      <c r="AF66">
        <v>4448</v>
      </c>
      <c r="AG66">
        <v>0</v>
      </c>
      <c r="AH66">
        <v>4448</v>
      </c>
      <c r="AI66" s="123">
        <f t="shared" si="2"/>
        <v>1.888544891640867E-2</v>
      </c>
      <c r="AJ66" s="123">
        <f t="shared" si="3"/>
        <v>0.98111455108359136</v>
      </c>
      <c r="AK66" s="123">
        <f t="shared" si="4"/>
        <v>4.496402877697842E-4</v>
      </c>
      <c r="AL66" s="123">
        <f t="shared" si="5"/>
        <v>0.99955035971223016</v>
      </c>
      <c r="AM66" s="123">
        <f t="shared" si="6"/>
        <v>0</v>
      </c>
      <c r="AN66" s="123">
        <f t="shared" si="7"/>
        <v>1</v>
      </c>
    </row>
    <row r="67" spans="1:40" ht="15.75">
      <c r="A67" s="24"/>
      <c r="B67" s="13" t="s">
        <v>19</v>
      </c>
      <c r="C67" s="13">
        <v>22</v>
      </c>
      <c r="D67" s="14">
        <v>1336.7808</v>
      </c>
      <c r="E67" s="15">
        <v>39.874000000000002</v>
      </c>
      <c r="F67" s="15">
        <v>41.1858</v>
      </c>
      <c r="G67" s="15">
        <v>42.264099999999999</v>
      </c>
      <c r="H67" s="15">
        <v>1803.9459999999999</v>
      </c>
      <c r="I67" s="15">
        <v>2.7610000000000001</v>
      </c>
      <c r="J67" s="16">
        <f t="shared" si="0"/>
        <v>0.50109611111111108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 ca="1">bdrate($D67:$D70,E67:E70,$L67:$L70,M67:M70)</f>
        <v>#NAME?</v>
      </c>
      <c r="U67" s="22" t="e">
        <f ca="1">bdrate($D67:$D70,F67:F70,$L67:$L70,N67:N70)</f>
        <v>#NAME?</v>
      </c>
      <c r="V67" s="22" t="e">
        <f ca="1">bdrate($D67:$D70,G67:G70,$L67:$L70,O67:O70)</f>
        <v>#NAME?</v>
      </c>
      <c r="W67" s="44" t="e">
        <f ca="1">bdrateOld($D67:$D70,E67:E70,$L67:$L70,M67:M70)</f>
        <v>#NAME?</v>
      </c>
      <c r="X67" s="45" t="e">
        <f ca="1">bdrateOld($D67:$D70,F67:F70,$L67:$L70,N67:N70)</f>
        <v>#NAME?</v>
      </c>
      <c r="Y67" s="46" t="e">
        <f ca="1">bdrateOld($D67:$D70,G67:G70,$L67:$L70,O67:O70)</f>
        <v>#NAME?</v>
      </c>
      <c r="Z67">
        <v>70888</v>
      </c>
      <c r="AA67">
        <v>557</v>
      </c>
      <c r="AB67">
        <v>70331</v>
      </c>
      <c r="AC67">
        <v>32987</v>
      </c>
      <c r="AD67">
        <v>13</v>
      </c>
      <c r="AE67">
        <v>32974</v>
      </c>
      <c r="AF67">
        <v>32987</v>
      </c>
      <c r="AG67">
        <v>8</v>
      </c>
      <c r="AH67">
        <v>32979</v>
      </c>
      <c r="AI67" s="123">
        <f t="shared" si="2"/>
        <v>7.8574652973705007E-3</v>
      </c>
      <c r="AJ67" s="123">
        <f t="shared" si="3"/>
        <v>0.99214253470262947</v>
      </c>
      <c r="AK67" s="123">
        <f t="shared" si="4"/>
        <v>3.9409464334434779E-4</v>
      </c>
      <c r="AL67" s="123">
        <f t="shared" si="5"/>
        <v>0.99960590535665561</v>
      </c>
      <c r="AM67" s="123">
        <f t="shared" si="6"/>
        <v>2.4251978051959862E-4</v>
      </c>
      <c r="AN67" s="123">
        <f t="shared" si="7"/>
        <v>0.99975748021948041</v>
      </c>
    </row>
    <row r="68" spans="1:40" ht="15.75">
      <c r="A68" s="24"/>
      <c r="B68" s="24"/>
      <c r="C68" s="24">
        <v>27</v>
      </c>
      <c r="D68" s="25">
        <v>635.20399999999995</v>
      </c>
      <c r="E68" s="26">
        <v>35.8157</v>
      </c>
      <c r="F68" s="26">
        <v>38.298000000000002</v>
      </c>
      <c r="G68" s="26">
        <v>39.528300000000002</v>
      </c>
      <c r="H68" s="26">
        <v>1546.729</v>
      </c>
      <c r="I68" s="26">
        <v>2.1520000000000001</v>
      </c>
      <c r="J68" s="27">
        <f t="shared" si="0"/>
        <v>0.42964694444444446</v>
      </c>
      <c r="L68" s="25"/>
      <c r="M68" s="26"/>
      <c r="N68" s="26"/>
      <c r="O68" s="26"/>
      <c r="P68" s="26"/>
      <c r="Q68" s="26"/>
      <c r="R68" s="27">
        <f t="shared" si="1"/>
        <v>0</v>
      </c>
      <c r="S68" s="20"/>
      <c r="T68" s="31"/>
      <c r="U68" s="32"/>
      <c r="V68" s="32"/>
      <c r="W68" s="31"/>
      <c r="X68" s="32"/>
      <c r="Y68" s="33"/>
      <c r="Z68">
        <v>45504</v>
      </c>
      <c r="AA68">
        <v>338</v>
      </c>
      <c r="AB68">
        <v>45166</v>
      </c>
      <c r="AC68">
        <v>23586</v>
      </c>
      <c r="AD68">
        <v>7</v>
      </c>
      <c r="AE68">
        <v>23579</v>
      </c>
      <c r="AF68">
        <v>23586</v>
      </c>
      <c r="AG68">
        <v>0</v>
      </c>
      <c r="AH68">
        <v>23586</v>
      </c>
      <c r="AI68" s="123">
        <f t="shared" si="2"/>
        <v>7.4279184247538679E-3</v>
      </c>
      <c r="AJ68" s="123">
        <f t="shared" si="3"/>
        <v>0.99257208157524612</v>
      </c>
      <c r="AK68" s="123">
        <f t="shared" si="4"/>
        <v>2.9678622911896886E-4</v>
      </c>
      <c r="AL68" s="123">
        <f t="shared" si="5"/>
        <v>0.99970321377088101</v>
      </c>
      <c r="AM68" s="123">
        <f t="shared" si="6"/>
        <v>0</v>
      </c>
      <c r="AN68" s="123">
        <f t="shared" si="7"/>
        <v>1</v>
      </c>
    </row>
    <row r="69" spans="1:40" ht="15.75">
      <c r="A69" s="24"/>
      <c r="B69" s="24"/>
      <c r="C69" s="24">
        <v>32</v>
      </c>
      <c r="D69" s="25">
        <v>298.22399999999999</v>
      </c>
      <c r="E69" s="26">
        <v>32.203299999999999</v>
      </c>
      <c r="F69" s="26">
        <v>36.253500000000003</v>
      </c>
      <c r="G69" s="26">
        <v>37.445500000000003</v>
      </c>
      <c r="H69" s="26">
        <v>1309.5740000000001</v>
      </c>
      <c r="I69" s="26">
        <v>1.8089999999999999</v>
      </c>
      <c r="J69" s="27">
        <f t="shared" si="0"/>
        <v>0.3637705555555556</v>
      </c>
      <c r="L69" s="25"/>
      <c r="M69" s="26"/>
      <c r="N69" s="26"/>
      <c r="O69" s="26"/>
      <c r="P69" s="26"/>
      <c r="Q69" s="26"/>
      <c r="R69" s="27">
        <f t="shared" si="1"/>
        <v>0</v>
      </c>
      <c r="S69" s="20"/>
      <c r="T69" s="31"/>
      <c r="U69" s="32"/>
      <c r="V69" s="32"/>
      <c r="W69" s="31"/>
      <c r="X69" s="32"/>
      <c r="Y69" s="33"/>
      <c r="Z69">
        <v>23584</v>
      </c>
      <c r="AA69">
        <v>147</v>
      </c>
      <c r="AB69">
        <v>23437</v>
      </c>
      <c r="AC69">
        <v>15039</v>
      </c>
      <c r="AD69">
        <v>2</v>
      </c>
      <c r="AE69">
        <v>15037</v>
      </c>
      <c r="AF69">
        <v>15039</v>
      </c>
      <c r="AG69">
        <v>1</v>
      </c>
      <c r="AH69">
        <v>15038</v>
      </c>
      <c r="AI69" s="123">
        <f t="shared" si="2"/>
        <v>6.2330393487109908E-3</v>
      </c>
      <c r="AJ69" s="123">
        <f t="shared" si="3"/>
        <v>0.993766960651289</v>
      </c>
      <c r="AK69" s="123">
        <f t="shared" si="4"/>
        <v>1.3298756566261055E-4</v>
      </c>
      <c r="AL69" s="123">
        <f t="shared" si="5"/>
        <v>0.9998670124343374</v>
      </c>
      <c r="AM69" s="123">
        <f t="shared" si="6"/>
        <v>6.6493782831305274E-5</v>
      </c>
      <c r="AN69" s="123">
        <f t="shared" si="7"/>
        <v>0.9999335062171687</v>
      </c>
    </row>
    <row r="70" spans="1:40" ht="16.5" thickBot="1">
      <c r="A70" s="34"/>
      <c r="B70" s="34"/>
      <c r="C70" s="34">
        <v>37</v>
      </c>
      <c r="D70" s="35">
        <v>143.0488</v>
      </c>
      <c r="E70" s="36">
        <v>29.3292</v>
      </c>
      <c r="F70" s="36">
        <v>34.877000000000002</v>
      </c>
      <c r="G70" s="36">
        <v>35.950099999999999</v>
      </c>
      <c r="H70" s="36">
        <v>1118.0350000000001</v>
      </c>
      <c r="I70" s="36">
        <v>1.482</v>
      </c>
      <c r="J70" s="37">
        <f t="shared" si="0"/>
        <v>0.31056527777777782</v>
      </c>
      <c r="L70" s="35"/>
      <c r="M70" s="36"/>
      <c r="N70" s="36"/>
      <c r="O70" s="36"/>
      <c r="P70" s="36"/>
      <c r="Q70" s="36"/>
      <c r="R70" s="37">
        <f t="shared" si="1"/>
        <v>0</v>
      </c>
      <c r="S70" s="20"/>
      <c r="T70" s="41"/>
      <c r="U70" s="42"/>
      <c r="V70" s="42"/>
      <c r="W70" s="41"/>
      <c r="X70" s="42"/>
      <c r="Y70" s="43"/>
      <c r="Z70">
        <v>10020</v>
      </c>
      <c r="AA70">
        <v>41</v>
      </c>
      <c r="AB70">
        <v>9979</v>
      </c>
      <c r="AC70">
        <v>8650</v>
      </c>
      <c r="AD70">
        <v>1</v>
      </c>
      <c r="AE70">
        <v>8649</v>
      </c>
      <c r="AF70">
        <v>8650</v>
      </c>
      <c r="AG70">
        <v>0</v>
      </c>
      <c r="AH70">
        <v>8650</v>
      </c>
      <c r="AI70" s="123">
        <f t="shared" si="2"/>
        <v>4.0918163672654688E-3</v>
      </c>
      <c r="AJ70" s="123">
        <f t="shared" si="3"/>
        <v>0.99590818363273448</v>
      </c>
      <c r="AK70" s="123">
        <f t="shared" si="4"/>
        <v>1.1560693641618497E-4</v>
      </c>
      <c r="AL70" s="123">
        <f t="shared" si="5"/>
        <v>0.99988439306358379</v>
      </c>
      <c r="AM70" s="123">
        <f t="shared" si="6"/>
        <v>0</v>
      </c>
      <c r="AN70" s="123">
        <f t="shared" si="7"/>
        <v>1</v>
      </c>
    </row>
    <row r="71" spans="1:40" ht="15.75">
      <c r="A71" s="13" t="s">
        <v>25</v>
      </c>
      <c r="B71" s="13" t="s">
        <v>88</v>
      </c>
      <c r="C71" s="13">
        <v>22</v>
      </c>
      <c r="D71" s="14">
        <v>2225.2559999999999</v>
      </c>
      <c r="E71" s="15">
        <v>42.531599999999997</v>
      </c>
      <c r="F71" s="15">
        <v>46.297600000000003</v>
      </c>
      <c r="G71" s="15">
        <v>47.576700000000002</v>
      </c>
      <c r="H71" s="15">
        <v>15193.793</v>
      </c>
      <c r="I71" s="15">
        <v>17.768000000000001</v>
      </c>
      <c r="J71" s="16">
        <f t="shared" si="0"/>
        <v>4.2204980555555558</v>
      </c>
      <c r="L71" s="14"/>
      <c r="M71" s="15"/>
      <c r="N71" s="15"/>
      <c r="O71" s="15"/>
      <c r="P71" s="15"/>
      <c r="Q71" s="15"/>
      <c r="R71" s="16">
        <f t="shared" si="1"/>
        <v>0</v>
      </c>
      <c r="S71" s="20"/>
      <c r="T71" s="21" t="e">
        <f ca="1">bdrate($D71:$D74,E71:E74,$L71:$L74,M71:M74)</f>
        <v>#NAME?</v>
      </c>
      <c r="U71" s="22" t="e">
        <f ca="1">bdrate($D71:$D74,F71:F74,$L71:$L74,N71:N74)</f>
        <v>#NAME?</v>
      </c>
      <c r="V71" s="22" t="e">
        <f ca="1">bdrate($D71:$D74,G71:G74,$L71:$L74,O71:O74)</f>
        <v>#NAME?</v>
      </c>
      <c r="W71" s="44" t="e">
        <f ca="1">bdrateOld($D71:$D74,E71:E74,$L71:$L74,M71:M74)</f>
        <v>#NAME?</v>
      </c>
      <c r="X71" s="45" t="e">
        <f ca="1">bdrateOld($D71:$D74,F71:F74,$L71:$L74,N71:N74)</f>
        <v>#NAME?</v>
      </c>
      <c r="Y71" s="46" t="e">
        <f ca="1">bdrateOld($D71:$D74,G71:G74,$L71:$L74,O71:O74)</f>
        <v>#NAME?</v>
      </c>
      <c r="Z71">
        <v>52536</v>
      </c>
      <c r="AA71">
        <v>67</v>
      </c>
      <c r="AB71">
        <v>52469</v>
      </c>
      <c r="AC71">
        <v>30991</v>
      </c>
      <c r="AD71">
        <v>0</v>
      </c>
      <c r="AE71">
        <v>30991</v>
      </c>
      <c r="AF71">
        <v>30991</v>
      </c>
      <c r="AG71">
        <v>0</v>
      </c>
      <c r="AH71">
        <v>30991</v>
      </c>
      <c r="AI71" s="123">
        <f t="shared" si="2"/>
        <v>1.2753159738084362E-3</v>
      </c>
      <c r="AJ71" s="123">
        <f t="shared" si="3"/>
        <v>0.99872468402619152</v>
      </c>
      <c r="AK71" s="123">
        <f t="shared" si="4"/>
        <v>0</v>
      </c>
      <c r="AL71" s="123">
        <f t="shared" si="5"/>
        <v>1</v>
      </c>
      <c r="AM71" s="123">
        <f t="shared" si="6"/>
        <v>0</v>
      </c>
      <c r="AN71" s="123">
        <f t="shared" si="7"/>
        <v>1</v>
      </c>
    </row>
    <row r="72" spans="1:40" ht="15.75">
      <c r="A72" s="24" t="s">
        <v>26</v>
      </c>
      <c r="B72" s="24"/>
      <c r="C72" s="24">
        <v>27</v>
      </c>
      <c r="D72" s="25">
        <v>866.79840000000002</v>
      </c>
      <c r="E72" s="26">
        <v>40.223100000000002</v>
      </c>
      <c r="F72" s="26">
        <v>44.267800000000001</v>
      </c>
      <c r="G72" s="26">
        <v>45.545900000000003</v>
      </c>
      <c r="H72" s="26">
        <v>13514.874</v>
      </c>
      <c r="I72" s="26">
        <v>14.601000000000001</v>
      </c>
      <c r="J72" s="27">
        <f t="shared" si="0"/>
        <v>3.7541316666666664</v>
      </c>
      <c r="L72" s="25"/>
      <c r="M72" s="26"/>
      <c r="N72" s="26"/>
      <c r="O72" s="26"/>
      <c r="P72" s="26"/>
      <c r="Q72" s="26"/>
      <c r="R72" s="27">
        <f t="shared" si="1"/>
        <v>0</v>
      </c>
      <c r="S72" s="20"/>
      <c r="T72" s="31"/>
      <c r="U72" s="32"/>
      <c r="V72" s="32"/>
      <c r="W72" s="31"/>
      <c r="X72" s="32"/>
      <c r="Y72" s="33"/>
      <c r="Z72">
        <v>31252</v>
      </c>
      <c r="AA72">
        <v>22</v>
      </c>
      <c r="AB72">
        <v>31230</v>
      </c>
      <c r="AC72">
        <v>20944</v>
      </c>
      <c r="AD72">
        <v>0</v>
      </c>
      <c r="AE72">
        <v>20944</v>
      </c>
      <c r="AF72">
        <v>20944</v>
      </c>
      <c r="AG72">
        <v>0</v>
      </c>
      <c r="AH72">
        <v>20944</v>
      </c>
      <c r="AI72" s="123">
        <f t="shared" si="2"/>
        <v>7.039549468833995E-4</v>
      </c>
      <c r="AJ72" s="123">
        <f t="shared" si="3"/>
        <v>0.99929604505311664</v>
      </c>
      <c r="AK72" s="123">
        <f t="shared" si="4"/>
        <v>0</v>
      </c>
      <c r="AL72" s="123">
        <f t="shared" si="5"/>
        <v>1</v>
      </c>
      <c r="AM72" s="123">
        <f t="shared" si="6"/>
        <v>0</v>
      </c>
      <c r="AN72" s="123">
        <f t="shared" si="7"/>
        <v>1</v>
      </c>
    </row>
    <row r="73" spans="1:40" ht="15.75">
      <c r="A73" s="24"/>
      <c r="B73" s="24"/>
      <c r="C73" s="24">
        <v>32</v>
      </c>
      <c r="D73" s="25">
        <v>423.75920000000002</v>
      </c>
      <c r="E73" s="26">
        <v>37.559699999999999</v>
      </c>
      <c r="F73" s="26">
        <v>42.3874</v>
      </c>
      <c r="G73" s="26">
        <v>43.6584</v>
      </c>
      <c r="H73" s="26">
        <v>12700.403</v>
      </c>
      <c r="I73" s="26">
        <v>13.291</v>
      </c>
      <c r="J73" s="27">
        <f t="shared" si="0"/>
        <v>3.5278897222222221</v>
      </c>
      <c r="L73" s="25"/>
      <c r="M73" s="26"/>
      <c r="N73" s="26"/>
      <c r="O73" s="26"/>
      <c r="P73" s="26"/>
      <c r="Q73" s="26"/>
      <c r="R73" s="27">
        <f t="shared" si="1"/>
        <v>0</v>
      </c>
      <c r="S73" s="20"/>
      <c r="T73" s="31"/>
      <c r="U73" s="32"/>
      <c r="V73" s="32"/>
      <c r="W73" s="31"/>
      <c r="X73" s="32"/>
      <c r="Y73" s="33"/>
      <c r="Z73">
        <v>16488</v>
      </c>
      <c r="AA73">
        <v>12</v>
      </c>
      <c r="AB73">
        <v>16476</v>
      </c>
      <c r="AC73">
        <v>14646</v>
      </c>
      <c r="AD73">
        <v>0</v>
      </c>
      <c r="AE73">
        <v>14646</v>
      </c>
      <c r="AF73">
        <v>14646</v>
      </c>
      <c r="AG73">
        <v>0</v>
      </c>
      <c r="AH73">
        <v>14646</v>
      </c>
      <c r="AI73" s="123">
        <f t="shared" si="2"/>
        <v>7.27802037845706E-4</v>
      </c>
      <c r="AJ73" s="123">
        <f t="shared" si="3"/>
        <v>0.99927219796215427</v>
      </c>
      <c r="AK73" s="123">
        <f t="shared" si="4"/>
        <v>0</v>
      </c>
      <c r="AL73" s="123">
        <f t="shared" si="5"/>
        <v>1</v>
      </c>
      <c r="AM73" s="123">
        <f t="shared" si="6"/>
        <v>0</v>
      </c>
      <c r="AN73" s="123">
        <f t="shared" si="7"/>
        <v>1</v>
      </c>
    </row>
    <row r="74" spans="1:40" ht="16.5" thickBot="1">
      <c r="A74" s="24"/>
      <c r="B74" s="34"/>
      <c r="C74" s="34">
        <v>37</v>
      </c>
      <c r="D74" s="35">
        <v>220.4392</v>
      </c>
      <c r="E74" s="36">
        <v>34.609099999999998</v>
      </c>
      <c r="F74" s="36">
        <v>41.149099999999997</v>
      </c>
      <c r="G74" s="36">
        <v>42.235700000000001</v>
      </c>
      <c r="H74" s="36">
        <v>12149.544</v>
      </c>
      <c r="I74" s="36">
        <v>12.23</v>
      </c>
      <c r="J74" s="37">
        <f t="shared" si="0"/>
        <v>3.3748733333333334</v>
      </c>
      <c r="L74" s="35"/>
      <c r="M74" s="36"/>
      <c r="N74" s="36"/>
      <c r="O74" s="36"/>
      <c r="P74" s="36"/>
      <c r="Q74" s="36"/>
      <c r="R74" s="37">
        <f t="shared" si="1"/>
        <v>0</v>
      </c>
      <c r="S74" s="20"/>
      <c r="T74" s="41"/>
      <c r="U74" s="42"/>
      <c r="V74" s="42"/>
      <c r="W74" s="41"/>
      <c r="X74" s="42"/>
      <c r="Y74" s="43"/>
      <c r="Z74">
        <v>6584</v>
      </c>
      <c r="AA74">
        <v>2</v>
      </c>
      <c r="AB74">
        <v>6582</v>
      </c>
      <c r="AC74">
        <v>9011</v>
      </c>
      <c r="AD74">
        <v>0</v>
      </c>
      <c r="AE74">
        <v>9011</v>
      </c>
      <c r="AF74">
        <v>9011</v>
      </c>
      <c r="AG74">
        <v>0</v>
      </c>
      <c r="AH74">
        <v>9011</v>
      </c>
      <c r="AI74" s="123">
        <f t="shared" si="2"/>
        <v>3.0376670716889426E-4</v>
      </c>
      <c r="AJ74" s="123">
        <f t="shared" si="3"/>
        <v>0.99969623329283108</v>
      </c>
      <c r="AK74" s="123">
        <f t="shared" si="4"/>
        <v>0</v>
      </c>
      <c r="AL74" s="123">
        <f t="shared" si="5"/>
        <v>1</v>
      </c>
      <c r="AM74" s="123">
        <f t="shared" si="6"/>
        <v>0</v>
      </c>
      <c r="AN74" s="123">
        <f t="shared" si="7"/>
        <v>1</v>
      </c>
    </row>
    <row r="75" spans="1:40" ht="15.75">
      <c r="A75" s="24"/>
      <c r="B75" s="13" t="s">
        <v>89</v>
      </c>
      <c r="C75" s="13">
        <v>22</v>
      </c>
      <c r="D75" s="14">
        <v>1506.1864</v>
      </c>
      <c r="E75" s="15">
        <v>42.962000000000003</v>
      </c>
      <c r="F75" s="15">
        <v>47.860399999999998</v>
      </c>
      <c r="G75" s="15">
        <v>48.449199999999998</v>
      </c>
      <c r="H75" s="15">
        <v>14653.573</v>
      </c>
      <c r="I75" s="15">
        <v>17.783999999999999</v>
      </c>
      <c r="J75" s="16">
        <f t="shared" si="0"/>
        <v>4.0704369444444444</v>
      </c>
      <c r="L75" s="14"/>
      <c r="M75" s="15"/>
      <c r="N75" s="15"/>
      <c r="O75" s="15"/>
      <c r="P75" s="15"/>
      <c r="Q75" s="15"/>
      <c r="R75" s="16">
        <f t="shared" si="1"/>
        <v>0</v>
      </c>
      <c r="S75" s="20"/>
      <c r="T75" s="21" t="e">
        <f ca="1">bdrate($D75:$D78,E75:E78,$L75:$L78,M75:M78)</f>
        <v>#NAME?</v>
      </c>
      <c r="U75" s="22" t="e">
        <f ca="1">bdrate($D75:$D78,F75:F78,$L75:$L78,N75:N78)</f>
        <v>#NAME?</v>
      </c>
      <c r="V75" s="22" t="e">
        <f ca="1">bdrate($D75:$D78,G75:G78,$L75:$L78,O75:O78)</f>
        <v>#NAME?</v>
      </c>
      <c r="W75" s="44" t="e">
        <f ca="1">bdrateOld($D75:$D78,E75:E78,$L75:$L78,M75:M78)</f>
        <v>#NAME?</v>
      </c>
      <c r="X75" s="45" t="e">
        <f ca="1">bdrateOld($D75:$D78,F75:F78,$L75:$L78,N75:N78)</f>
        <v>#NAME?</v>
      </c>
      <c r="Y75" s="46" t="e">
        <f ca="1">bdrateOld($D75:$D78,G75:G78,$L75:$L78,O75:O78)</f>
        <v>#NAME?</v>
      </c>
      <c r="Z75">
        <v>12012</v>
      </c>
      <c r="AA75">
        <v>46</v>
      </c>
      <c r="AB75">
        <v>11966</v>
      </c>
      <c r="AC75">
        <v>6685</v>
      </c>
      <c r="AD75">
        <v>0</v>
      </c>
      <c r="AE75">
        <v>6685</v>
      </c>
      <c r="AF75">
        <v>6685</v>
      </c>
      <c r="AG75">
        <v>0</v>
      </c>
      <c r="AH75">
        <v>6685</v>
      </c>
      <c r="AI75" s="123">
        <f t="shared" si="2"/>
        <v>3.8295038295038295E-3</v>
      </c>
      <c r="AJ75" s="123">
        <f t="shared" si="3"/>
        <v>0.99617049617049613</v>
      </c>
      <c r="AK75" s="123">
        <f t="shared" si="4"/>
        <v>0</v>
      </c>
      <c r="AL75" s="123">
        <f t="shared" si="5"/>
        <v>1</v>
      </c>
      <c r="AM75" s="123">
        <f t="shared" si="6"/>
        <v>0</v>
      </c>
      <c r="AN75" s="123">
        <f t="shared" si="7"/>
        <v>1</v>
      </c>
    </row>
    <row r="76" spans="1:40" ht="15.75">
      <c r="A76" s="24"/>
      <c r="B76" s="24"/>
      <c r="C76" s="24">
        <v>27</v>
      </c>
      <c r="D76" s="25">
        <v>419.05599999999998</v>
      </c>
      <c r="E76" s="26">
        <v>41.141500000000001</v>
      </c>
      <c r="F76" s="26">
        <v>46.1477</v>
      </c>
      <c r="G76" s="26">
        <v>46.797699999999999</v>
      </c>
      <c r="H76" s="26">
        <v>12915.561</v>
      </c>
      <c r="I76" s="26">
        <v>14.804</v>
      </c>
      <c r="J76" s="27">
        <f t="shared" si="0"/>
        <v>3.5876558333333333</v>
      </c>
      <c r="L76" s="25"/>
      <c r="M76" s="26"/>
      <c r="N76" s="26"/>
      <c r="O76" s="26"/>
      <c r="P76" s="26"/>
      <c r="Q76" s="26"/>
      <c r="R76" s="27">
        <f t="shared" si="1"/>
        <v>0</v>
      </c>
      <c r="S76" s="20"/>
      <c r="T76" s="31"/>
      <c r="U76" s="32"/>
      <c r="V76" s="32"/>
      <c r="W76" s="31"/>
      <c r="X76" s="32"/>
      <c r="Y76" s="33"/>
      <c r="Z76">
        <v>7984</v>
      </c>
      <c r="AA76">
        <v>10</v>
      </c>
      <c r="AB76">
        <v>7974</v>
      </c>
      <c r="AC76">
        <v>4905</v>
      </c>
      <c r="AD76">
        <v>0</v>
      </c>
      <c r="AE76">
        <v>4905</v>
      </c>
      <c r="AF76">
        <v>4905</v>
      </c>
      <c r="AG76">
        <v>0</v>
      </c>
      <c r="AH76">
        <v>4905</v>
      </c>
      <c r="AI76" s="123">
        <f t="shared" si="2"/>
        <v>1.25250501002004E-3</v>
      </c>
      <c r="AJ76" s="123">
        <f t="shared" si="3"/>
        <v>0.99874749498997994</v>
      </c>
      <c r="AK76" s="123">
        <f t="shared" si="4"/>
        <v>0</v>
      </c>
      <c r="AL76" s="123">
        <f t="shared" si="5"/>
        <v>1</v>
      </c>
      <c r="AM76" s="123">
        <f t="shared" si="6"/>
        <v>0</v>
      </c>
      <c r="AN76" s="123">
        <f t="shared" si="7"/>
        <v>1</v>
      </c>
    </row>
    <row r="77" spans="1:40" ht="15.75">
      <c r="A77" s="24"/>
      <c r="B77" s="24"/>
      <c r="C77" s="24">
        <v>32</v>
      </c>
      <c r="D77" s="25">
        <v>185.82400000000001</v>
      </c>
      <c r="E77" s="26">
        <v>38.996099999999998</v>
      </c>
      <c r="F77" s="26">
        <v>44.536799999999999</v>
      </c>
      <c r="G77" s="26">
        <v>45.116700000000002</v>
      </c>
      <c r="H77" s="26">
        <v>12191.804</v>
      </c>
      <c r="I77" s="26">
        <v>13.228</v>
      </c>
      <c r="J77" s="27">
        <f t="shared" si="0"/>
        <v>3.3866122222222224</v>
      </c>
      <c r="L77" s="25"/>
      <c r="M77" s="26"/>
      <c r="N77" s="26"/>
      <c r="O77" s="26"/>
      <c r="P77" s="26"/>
      <c r="Q77" s="26"/>
      <c r="R77" s="27">
        <f t="shared" si="1"/>
        <v>0</v>
      </c>
      <c r="S77" s="20"/>
      <c r="T77" s="31"/>
      <c r="U77" s="32"/>
      <c r="V77" s="32"/>
      <c r="W77" s="31"/>
      <c r="X77" s="32"/>
      <c r="Y77" s="33"/>
      <c r="Z77">
        <v>5540</v>
      </c>
      <c r="AA77">
        <v>11</v>
      </c>
      <c r="AB77">
        <v>5529</v>
      </c>
      <c r="AC77">
        <v>4039</v>
      </c>
      <c r="AD77">
        <v>0</v>
      </c>
      <c r="AE77">
        <v>4039</v>
      </c>
      <c r="AF77">
        <v>4039</v>
      </c>
      <c r="AG77">
        <v>0</v>
      </c>
      <c r="AH77">
        <v>4039</v>
      </c>
      <c r="AI77" s="123">
        <f t="shared" si="2"/>
        <v>1.9855595667870036E-3</v>
      </c>
      <c r="AJ77" s="123">
        <f t="shared" si="3"/>
        <v>0.99801444043321297</v>
      </c>
      <c r="AK77" s="123">
        <f t="shared" si="4"/>
        <v>0</v>
      </c>
      <c r="AL77" s="123">
        <f t="shared" si="5"/>
        <v>1</v>
      </c>
      <c r="AM77" s="123">
        <f t="shared" si="6"/>
        <v>0</v>
      </c>
      <c r="AN77" s="123">
        <f t="shared" si="7"/>
        <v>1</v>
      </c>
    </row>
    <row r="78" spans="1:40" ht="16.5" thickBot="1">
      <c r="A78" s="24"/>
      <c r="B78" s="34"/>
      <c r="C78" s="34">
        <v>37</v>
      </c>
      <c r="D78" s="35">
        <v>97.172799999999995</v>
      </c>
      <c r="E78" s="36">
        <v>36.492100000000001</v>
      </c>
      <c r="F78" s="36">
        <v>43.152999999999999</v>
      </c>
      <c r="G78" s="36">
        <v>43.589700000000001</v>
      </c>
      <c r="H78" s="36">
        <v>11791.41</v>
      </c>
      <c r="I78" s="36">
        <v>12.09</v>
      </c>
      <c r="J78" s="37">
        <f t="shared" si="0"/>
        <v>3.2753916666666667</v>
      </c>
      <c r="L78" s="35"/>
      <c r="M78" s="36"/>
      <c r="N78" s="36"/>
      <c r="O78" s="36"/>
      <c r="P78" s="36"/>
      <c r="Q78" s="36"/>
      <c r="R78" s="37">
        <f t="shared" si="1"/>
        <v>0</v>
      </c>
      <c r="S78" s="20"/>
      <c r="T78" s="41"/>
      <c r="U78" s="42"/>
      <c r="V78" s="42"/>
      <c r="W78" s="41"/>
      <c r="X78" s="42"/>
      <c r="Y78" s="43"/>
      <c r="Z78">
        <v>3012</v>
      </c>
      <c r="AA78">
        <v>3</v>
      </c>
      <c r="AB78">
        <v>3009</v>
      </c>
      <c r="AC78">
        <v>2953</v>
      </c>
      <c r="AD78">
        <v>0</v>
      </c>
      <c r="AE78">
        <v>2953</v>
      </c>
      <c r="AF78">
        <v>2953</v>
      </c>
      <c r="AG78">
        <v>0</v>
      </c>
      <c r="AH78">
        <v>2953</v>
      </c>
      <c r="AI78" s="123">
        <f t="shared" si="2"/>
        <v>9.9601593625498006E-4</v>
      </c>
      <c r="AJ78" s="123">
        <f t="shared" si="3"/>
        <v>0.99900398406374502</v>
      </c>
      <c r="AK78" s="123">
        <f t="shared" si="4"/>
        <v>0</v>
      </c>
      <c r="AL78" s="123">
        <f t="shared" si="5"/>
        <v>1</v>
      </c>
      <c r="AM78" s="123">
        <f t="shared" si="6"/>
        <v>0</v>
      </c>
      <c r="AN78" s="123">
        <f t="shared" si="7"/>
        <v>1</v>
      </c>
    </row>
    <row r="79" spans="1:40" ht="15.75">
      <c r="A79" s="24"/>
      <c r="B79" s="13" t="s">
        <v>90</v>
      </c>
      <c r="C79" s="13">
        <v>22</v>
      </c>
      <c r="D79" s="14">
        <v>1966.8696</v>
      </c>
      <c r="E79" s="15">
        <v>43.217199999999998</v>
      </c>
      <c r="F79" s="15">
        <v>47.0792</v>
      </c>
      <c r="G79" s="15">
        <v>48.001300000000001</v>
      </c>
      <c r="H79" s="15">
        <v>16029.36</v>
      </c>
      <c r="I79" s="15">
        <v>19.827000000000002</v>
      </c>
      <c r="J79" s="16">
        <f t="shared" si="0"/>
        <v>4.4526000000000003</v>
      </c>
      <c r="L79" s="14"/>
      <c r="M79" s="15"/>
      <c r="N79" s="15"/>
      <c r="O79" s="15"/>
      <c r="P79" s="15"/>
      <c r="Q79" s="15"/>
      <c r="R79" s="16">
        <f t="shared" si="1"/>
        <v>0</v>
      </c>
      <c r="S79" s="20"/>
      <c r="T79" s="21" t="e">
        <f ca="1">bdrate($D79:$D82,E79:E82,$L79:$L82,M79:M82)</f>
        <v>#NAME?</v>
      </c>
      <c r="U79" s="22" t="e">
        <f ca="1">bdrate($D79:$D82,F79:F82,$L79:$L82,N79:N82)</f>
        <v>#NAME?</v>
      </c>
      <c r="V79" s="22" t="e">
        <f ca="1">bdrate($D79:$D82,G79:G82,$L79:$L82,O79:O82)</f>
        <v>#NAME?</v>
      </c>
      <c r="W79" s="44" t="e">
        <f ca="1">bdrateOld($D79:$D82,E79:E82,$L79:$L82,M79:M82)</f>
        <v>#NAME?</v>
      </c>
      <c r="X79" s="45" t="e">
        <f ca="1">bdrateOld($D79:$D82,F79:F82,$L79:$L82,N79:N82)</f>
        <v>#NAME?</v>
      </c>
      <c r="Y79" s="46" t="e">
        <f ca="1">bdrateOld($D79:$D82,G79:G82,$L79:$L82,O79:O82)</f>
        <v>#NAME?</v>
      </c>
      <c r="Z79">
        <v>24648</v>
      </c>
      <c r="AA79">
        <v>125</v>
      </c>
      <c r="AB79">
        <v>24523</v>
      </c>
      <c r="AC79">
        <v>16441</v>
      </c>
      <c r="AD79">
        <v>18</v>
      </c>
      <c r="AE79">
        <v>16423</v>
      </c>
      <c r="AF79">
        <v>16441</v>
      </c>
      <c r="AG79">
        <v>14</v>
      </c>
      <c r="AH79">
        <v>16427</v>
      </c>
      <c r="AI79" s="123">
        <f t="shared" si="2"/>
        <v>5.0714053878610837E-3</v>
      </c>
      <c r="AJ79" s="123">
        <f t="shared" si="3"/>
        <v>0.99492859461213889</v>
      </c>
      <c r="AK79" s="123">
        <f t="shared" si="4"/>
        <v>1.0948239158202057E-3</v>
      </c>
      <c r="AL79" s="123">
        <f t="shared" si="5"/>
        <v>0.99890517608417984</v>
      </c>
      <c r="AM79" s="123">
        <f t="shared" si="6"/>
        <v>8.5152971230460436E-4</v>
      </c>
      <c r="AN79" s="123">
        <f t="shared" si="7"/>
        <v>0.99914847028769538</v>
      </c>
    </row>
    <row r="80" spans="1:40" ht="15.75">
      <c r="A80" s="24"/>
      <c r="B80" s="24"/>
      <c r="C80" s="24">
        <v>27</v>
      </c>
      <c r="D80" s="25">
        <v>697.62080000000003</v>
      </c>
      <c r="E80" s="26">
        <v>41.079500000000003</v>
      </c>
      <c r="F80" s="26">
        <v>45.227699999999999</v>
      </c>
      <c r="G80" s="26">
        <v>46.102699999999999</v>
      </c>
      <c r="H80" s="26">
        <v>14167.913</v>
      </c>
      <c r="I80" s="26">
        <v>16.614000000000001</v>
      </c>
      <c r="J80" s="27">
        <f t="shared" si="0"/>
        <v>3.9355313888888892</v>
      </c>
      <c r="L80" s="25"/>
      <c r="M80" s="26"/>
      <c r="N80" s="26"/>
      <c r="O80" s="26"/>
      <c r="P80" s="26"/>
      <c r="Q80" s="26"/>
      <c r="R80" s="27">
        <f t="shared" si="1"/>
        <v>0</v>
      </c>
      <c r="S80" s="20"/>
      <c r="T80" s="31"/>
      <c r="U80" s="32"/>
      <c r="V80" s="32"/>
      <c r="W80" s="31"/>
      <c r="X80" s="32"/>
      <c r="Y80" s="33"/>
      <c r="Z80">
        <v>14280</v>
      </c>
      <c r="AA80">
        <v>64</v>
      </c>
      <c r="AB80">
        <v>14216</v>
      </c>
      <c r="AC80">
        <v>10153</v>
      </c>
      <c r="AD80">
        <v>4</v>
      </c>
      <c r="AE80">
        <v>10149</v>
      </c>
      <c r="AF80">
        <v>10153</v>
      </c>
      <c r="AG80">
        <v>5</v>
      </c>
      <c r="AH80">
        <v>10148</v>
      </c>
      <c r="AI80" s="123">
        <f t="shared" si="2"/>
        <v>4.4817927170868344E-3</v>
      </c>
      <c r="AJ80" s="123">
        <f t="shared" si="3"/>
        <v>0.99551820728291318</v>
      </c>
      <c r="AK80" s="123">
        <f t="shared" si="4"/>
        <v>3.9397222495814047E-4</v>
      </c>
      <c r="AL80" s="123">
        <f t="shared" si="5"/>
        <v>0.99960602777504182</v>
      </c>
      <c r="AM80" s="123">
        <f t="shared" si="6"/>
        <v>4.9246528119767559E-4</v>
      </c>
      <c r="AN80" s="123">
        <f t="shared" si="7"/>
        <v>0.99950753471880227</v>
      </c>
    </row>
    <row r="81" spans="1:40" ht="15.75">
      <c r="A81" s="24"/>
      <c r="B81" s="24"/>
      <c r="C81" s="24">
        <v>32</v>
      </c>
      <c r="D81" s="25">
        <v>315.25599999999997</v>
      </c>
      <c r="E81" s="26">
        <v>38.632800000000003</v>
      </c>
      <c r="F81" s="26">
        <v>43.392600000000002</v>
      </c>
      <c r="G81" s="26">
        <v>44.354900000000001</v>
      </c>
      <c r="H81" s="26">
        <v>13174.576999999999</v>
      </c>
      <c r="I81" s="26">
        <v>14.866</v>
      </c>
      <c r="J81" s="27">
        <f t="shared" si="0"/>
        <v>3.6596047222222219</v>
      </c>
      <c r="L81" s="25"/>
      <c r="M81" s="26"/>
      <c r="N81" s="26"/>
      <c r="O81" s="26"/>
      <c r="P81" s="26"/>
      <c r="Q81" s="26"/>
      <c r="R81" s="27">
        <f t="shared" si="1"/>
        <v>0</v>
      </c>
      <c r="S81" s="20"/>
      <c r="T81" s="31"/>
      <c r="U81" s="32"/>
      <c r="V81" s="32"/>
      <c r="W81" s="31"/>
      <c r="X81" s="32"/>
      <c r="Y81" s="33"/>
      <c r="Z81">
        <v>8508</v>
      </c>
      <c r="AA81">
        <v>31</v>
      </c>
      <c r="AB81">
        <v>8477</v>
      </c>
      <c r="AC81">
        <v>6847</v>
      </c>
      <c r="AD81">
        <v>0</v>
      </c>
      <c r="AE81">
        <v>6847</v>
      </c>
      <c r="AF81">
        <v>6847</v>
      </c>
      <c r="AG81">
        <v>0</v>
      </c>
      <c r="AH81">
        <v>6847</v>
      </c>
      <c r="AI81" s="123">
        <f t="shared" si="2"/>
        <v>3.6436295251527973E-3</v>
      </c>
      <c r="AJ81" s="123">
        <f t="shared" si="3"/>
        <v>0.99635637047484715</v>
      </c>
      <c r="AK81" s="123">
        <f t="shared" si="4"/>
        <v>0</v>
      </c>
      <c r="AL81" s="123">
        <f t="shared" si="5"/>
        <v>1</v>
      </c>
      <c r="AM81" s="123">
        <f t="shared" si="6"/>
        <v>0</v>
      </c>
      <c r="AN81" s="123">
        <f t="shared" si="7"/>
        <v>1</v>
      </c>
    </row>
    <row r="82" spans="1:40" ht="16.5" thickBot="1">
      <c r="A82" s="34"/>
      <c r="B82" s="34"/>
      <c r="C82" s="34">
        <v>37</v>
      </c>
      <c r="D82" s="35">
        <v>162.0744</v>
      </c>
      <c r="E82" s="36">
        <v>35.921599999999998</v>
      </c>
      <c r="F82" s="36">
        <v>42.132800000000003</v>
      </c>
      <c r="G82" s="36">
        <v>43.015300000000003</v>
      </c>
      <c r="H82" s="36">
        <v>12542.16</v>
      </c>
      <c r="I82" s="36">
        <v>13.571999999999999</v>
      </c>
      <c r="J82" s="37">
        <f t="shared" si="0"/>
        <v>3.4839333333333333</v>
      </c>
      <c r="L82" s="35"/>
      <c r="M82" s="36"/>
      <c r="N82" s="36"/>
      <c r="O82" s="36"/>
      <c r="P82" s="36"/>
      <c r="Q82" s="36"/>
      <c r="R82" s="37">
        <f t="shared" si="1"/>
        <v>0</v>
      </c>
      <c r="S82" s="20"/>
      <c r="T82" s="41"/>
      <c r="U82" s="42"/>
      <c r="V82" s="42"/>
      <c r="W82" s="41"/>
      <c r="X82" s="42"/>
      <c r="Y82" s="43"/>
      <c r="Z82">
        <v>4460</v>
      </c>
      <c r="AA82">
        <v>15</v>
      </c>
      <c r="AB82">
        <v>4445</v>
      </c>
      <c r="AC82">
        <v>4619</v>
      </c>
      <c r="AD82">
        <v>0</v>
      </c>
      <c r="AE82">
        <v>4619</v>
      </c>
      <c r="AF82">
        <v>4619</v>
      </c>
      <c r="AG82">
        <v>0</v>
      </c>
      <c r="AH82">
        <v>4619</v>
      </c>
      <c r="AI82" s="123">
        <f t="shared" si="2"/>
        <v>3.3632286995515697E-3</v>
      </c>
      <c r="AJ82" s="123">
        <f t="shared" si="3"/>
        <v>0.99663677130044848</v>
      </c>
      <c r="AK82" s="123">
        <f t="shared" si="4"/>
        <v>0</v>
      </c>
      <c r="AL82" s="123">
        <f t="shared" si="5"/>
        <v>1</v>
      </c>
      <c r="AM82" s="123">
        <f t="shared" si="6"/>
        <v>0</v>
      </c>
      <c r="AN82" s="123">
        <f t="shared" si="7"/>
        <v>1</v>
      </c>
    </row>
    <row r="83" spans="1:40" ht="15.75">
      <c r="A83" s="117" t="s">
        <v>61</v>
      </c>
      <c r="B83" s="117" t="s">
        <v>62</v>
      </c>
      <c r="C83" s="117">
        <v>22</v>
      </c>
      <c r="D83" s="14">
        <v>3877.32</v>
      </c>
      <c r="E83" s="15">
        <v>40.372199999999999</v>
      </c>
      <c r="F83" s="15">
        <v>42.498800000000003</v>
      </c>
      <c r="G83" s="15">
        <v>43.036000000000001</v>
      </c>
      <c r="H83" s="15">
        <v>9120.2819999999992</v>
      </c>
      <c r="I83" s="15">
        <v>12.105</v>
      </c>
      <c r="J83" s="16">
        <f t="shared" ref="J83:J98" si="8">H83/3600</f>
        <v>2.5334116666666664</v>
      </c>
      <c r="L83" s="14"/>
      <c r="M83" s="15"/>
      <c r="N83" s="15"/>
      <c r="O83" s="15"/>
      <c r="P83" s="15"/>
      <c r="Q83" s="15"/>
      <c r="R83" s="16">
        <f t="shared" ref="R83:R98" si="9">P83/3600</f>
        <v>0</v>
      </c>
      <c r="S83" s="20"/>
      <c r="T83" s="21" t="e">
        <f ca="1">bdrate($D83:$D86,E83:E86,$L83:$L86,M83:M86)</f>
        <v>#NAME?</v>
      </c>
      <c r="U83" s="22" t="e">
        <f ca="1">bdrate($D83:$D86,F83:F86,$L83:$L86,N83:N86)</f>
        <v>#NAME?</v>
      </c>
      <c r="V83" s="22" t="e">
        <f ca="1">bdrate($D83:$D86,G83:G86,$L83:$L86,O83:O86)</f>
        <v>#NAME?</v>
      </c>
      <c r="W83" s="44" t="e">
        <f ca="1">bdrateOld($D83:$D86,E83:E86,$L83:$L86,M83:M86)</f>
        <v>#NAME?</v>
      </c>
      <c r="X83" s="45" t="e">
        <f ca="1">bdrateOld($D83:$D86,F83:F86,$L83:$L86,N83:N86)</f>
        <v>#NAME?</v>
      </c>
      <c r="Y83" s="46" t="e">
        <f ca="1">bdrateOld($D83:$D86,G83:G86,$L83:$L86,O83:O86)</f>
        <v>#NAME?</v>
      </c>
      <c r="Z83">
        <v>275140</v>
      </c>
      <c r="AA83">
        <v>3685</v>
      </c>
      <c r="AB83">
        <v>271455</v>
      </c>
      <c r="AC83">
        <v>135452</v>
      </c>
      <c r="AD83">
        <v>94</v>
      </c>
      <c r="AE83">
        <v>135358</v>
      </c>
      <c r="AF83">
        <v>135452</v>
      </c>
      <c r="AG83">
        <v>150</v>
      </c>
      <c r="AH83">
        <v>135302</v>
      </c>
      <c r="AI83" s="123">
        <f t="shared" si="2"/>
        <v>1.3393181652976666E-2</v>
      </c>
      <c r="AJ83" s="123">
        <f t="shared" si="3"/>
        <v>0.98660681834702335</v>
      </c>
      <c r="AK83" s="123">
        <f t="shared" si="4"/>
        <v>6.9397277264270736E-4</v>
      </c>
      <c r="AL83" s="123">
        <f t="shared" si="5"/>
        <v>0.99930602722735729</v>
      </c>
      <c r="AM83" s="123">
        <f t="shared" si="6"/>
        <v>1.1074033606000651E-3</v>
      </c>
      <c r="AN83" s="123">
        <f t="shared" si="7"/>
        <v>0.99889259663939989</v>
      </c>
    </row>
    <row r="84" spans="1:40" ht="15.75">
      <c r="A84" s="118"/>
      <c r="B84" s="118"/>
      <c r="C84" s="118">
        <v>27</v>
      </c>
      <c r="D84" s="25">
        <v>1822.9639999999999</v>
      </c>
      <c r="E84" s="26">
        <v>37.034399999999998</v>
      </c>
      <c r="F84" s="26">
        <v>39.678400000000003</v>
      </c>
      <c r="G84" s="26">
        <v>40.053100000000001</v>
      </c>
      <c r="H84" s="26">
        <v>7767.8530000000001</v>
      </c>
      <c r="I84" s="26">
        <v>9.89</v>
      </c>
      <c r="J84" s="27">
        <f t="shared" si="8"/>
        <v>2.1577369444444443</v>
      </c>
      <c r="L84" s="25"/>
      <c r="M84" s="26"/>
      <c r="N84" s="26"/>
      <c r="O84" s="26"/>
      <c r="P84" s="26"/>
      <c r="Q84" s="26"/>
      <c r="R84" s="27">
        <f t="shared" si="9"/>
        <v>0</v>
      </c>
      <c r="S84" s="20"/>
      <c r="T84" s="31"/>
      <c r="U84" s="32"/>
      <c r="V84" s="32"/>
      <c r="W84" s="31"/>
      <c r="X84" s="32"/>
      <c r="Y84" s="33"/>
      <c r="Z84">
        <v>147480</v>
      </c>
      <c r="AA84">
        <v>1393</v>
      </c>
      <c r="AB84">
        <v>146087</v>
      </c>
      <c r="AC84">
        <v>90449</v>
      </c>
      <c r="AD84">
        <v>24</v>
      </c>
      <c r="AE84">
        <v>90425</v>
      </c>
      <c r="AF84">
        <v>90449</v>
      </c>
      <c r="AG84">
        <v>38</v>
      </c>
      <c r="AH84">
        <v>90411</v>
      </c>
      <c r="AI84" s="123">
        <f t="shared" ref="AI84:AI98" si="10">AA84/Z84</f>
        <v>9.4453485218334698E-3</v>
      </c>
      <c r="AJ84" s="123">
        <f t="shared" ref="AJ84:AJ98" si="11">AB84/Z84</f>
        <v>0.99055465147816657</v>
      </c>
      <c r="AK84" s="123">
        <f t="shared" ref="AK84:AK98" si="12">AD84/AC84</f>
        <v>2.6534290041902066E-4</v>
      </c>
      <c r="AL84" s="123">
        <f t="shared" ref="AL84:AL98" si="13">AE84/AC84</f>
        <v>0.99973465709958098</v>
      </c>
      <c r="AM84" s="123">
        <f t="shared" ref="AM84:AM98" si="14">AG84/AF84</f>
        <v>4.2012625899678273E-4</v>
      </c>
      <c r="AN84" s="123">
        <f t="shared" ref="AN84:AN98" si="15">AH84/AF84</f>
        <v>0.99957987374100321</v>
      </c>
    </row>
    <row r="85" spans="1:40" ht="15.75">
      <c r="A85" s="118"/>
      <c r="B85" s="118"/>
      <c r="C85" s="118">
        <v>32</v>
      </c>
      <c r="D85" s="25">
        <v>880.50879999999995</v>
      </c>
      <c r="E85" s="26">
        <v>34.004600000000003</v>
      </c>
      <c r="F85" s="26">
        <v>37.363500000000002</v>
      </c>
      <c r="G85" s="26">
        <v>37.634799999999998</v>
      </c>
      <c r="H85" s="26">
        <v>6689.6610000000001</v>
      </c>
      <c r="I85" s="26">
        <v>8.0960000000000001</v>
      </c>
      <c r="J85" s="27">
        <f t="shared" si="8"/>
        <v>1.8582391666666667</v>
      </c>
      <c r="L85" s="25"/>
      <c r="M85" s="26"/>
      <c r="N85" s="26"/>
      <c r="O85" s="26"/>
      <c r="P85" s="26"/>
      <c r="Q85" s="26"/>
      <c r="R85" s="27">
        <f t="shared" si="9"/>
        <v>0</v>
      </c>
      <c r="S85" s="20"/>
      <c r="T85" s="31"/>
      <c r="U85" s="32"/>
      <c r="V85" s="32"/>
      <c r="W85" s="31"/>
      <c r="X85" s="32"/>
      <c r="Y85" s="33"/>
      <c r="Z85">
        <v>65100</v>
      </c>
      <c r="AA85">
        <v>449</v>
      </c>
      <c r="AB85">
        <v>64651</v>
      </c>
      <c r="AC85">
        <v>52051</v>
      </c>
      <c r="AD85">
        <v>9</v>
      </c>
      <c r="AE85">
        <v>52042</v>
      </c>
      <c r="AF85">
        <v>52051</v>
      </c>
      <c r="AG85">
        <v>8</v>
      </c>
      <c r="AH85">
        <v>52043</v>
      </c>
      <c r="AI85" s="123">
        <f t="shared" si="10"/>
        <v>6.8970814132104452E-3</v>
      </c>
      <c r="AJ85" s="123">
        <f t="shared" si="11"/>
        <v>0.99310291858678956</v>
      </c>
      <c r="AK85" s="123">
        <f t="shared" si="12"/>
        <v>1.7290734087721657E-4</v>
      </c>
      <c r="AL85" s="123">
        <f t="shared" si="13"/>
        <v>0.99982709265912273</v>
      </c>
      <c r="AM85" s="123">
        <f t="shared" si="14"/>
        <v>1.5369541411308139E-4</v>
      </c>
      <c r="AN85" s="123">
        <f t="shared" si="15"/>
        <v>0.99984630458588697</v>
      </c>
    </row>
    <row r="86" spans="1:40" ht="16.5" thickBot="1">
      <c r="A86" s="118"/>
      <c r="B86" s="119"/>
      <c r="C86" s="119">
        <v>37</v>
      </c>
      <c r="D86" s="35">
        <v>456.94240000000002</v>
      </c>
      <c r="E86" s="36">
        <v>31.311599999999999</v>
      </c>
      <c r="F86" s="36">
        <v>35.761699999999998</v>
      </c>
      <c r="G86" s="36">
        <v>35.9621</v>
      </c>
      <c r="H86" s="36">
        <v>5940.7889999999998</v>
      </c>
      <c r="I86" s="36">
        <v>6.9420000000000002</v>
      </c>
      <c r="J86" s="37">
        <f t="shared" si="8"/>
        <v>1.6502191666666666</v>
      </c>
      <c r="L86" s="35"/>
      <c r="M86" s="36"/>
      <c r="N86" s="36"/>
      <c r="O86" s="36"/>
      <c r="P86" s="36"/>
      <c r="Q86" s="36"/>
      <c r="R86" s="37">
        <f t="shared" si="9"/>
        <v>0</v>
      </c>
      <c r="S86" s="20"/>
      <c r="T86" s="41"/>
      <c r="U86" s="42"/>
      <c r="V86" s="42"/>
      <c r="W86" s="41"/>
      <c r="X86" s="42"/>
      <c r="Y86" s="43"/>
      <c r="Z86">
        <v>24920</v>
      </c>
      <c r="AA86">
        <v>120</v>
      </c>
      <c r="AB86">
        <v>24800</v>
      </c>
      <c r="AC86">
        <v>27117</v>
      </c>
      <c r="AD86">
        <v>4</v>
      </c>
      <c r="AE86">
        <v>27113</v>
      </c>
      <c r="AF86">
        <v>27117</v>
      </c>
      <c r="AG86">
        <v>6</v>
      </c>
      <c r="AH86">
        <v>27111</v>
      </c>
      <c r="AI86" s="123">
        <f t="shared" si="10"/>
        <v>4.815409309791332E-3</v>
      </c>
      <c r="AJ86" s="123">
        <f t="shared" si="11"/>
        <v>0.9951845906902087</v>
      </c>
      <c r="AK86" s="123">
        <f t="shared" si="12"/>
        <v>1.4750894272965299E-4</v>
      </c>
      <c r="AL86" s="123">
        <f t="shared" si="13"/>
        <v>0.99985249105727037</v>
      </c>
      <c r="AM86" s="123">
        <f t="shared" si="14"/>
        <v>2.2126341409447949E-4</v>
      </c>
      <c r="AN86" s="123">
        <f t="shared" si="15"/>
        <v>0.99977873658590555</v>
      </c>
    </row>
    <row r="87" spans="1:40" ht="15.75">
      <c r="A87" s="118"/>
      <c r="B87" s="117" t="s">
        <v>63</v>
      </c>
      <c r="C87" s="117">
        <v>22</v>
      </c>
      <c r="D87" s="14">
        <v>5344.2542000000003</v>
      </c>
      <c r="E87" s="15">
        <v>42.875399999999999</v>
      </c>
      <c r="F87" s="15">
        <v>45.525399999999998</v>
      </c>
      <c r="G87" s="15">
        <v>45.802199999999999</v>
      </c>
      <c r="H87" s="15">
        <v>19992.298999999999</v>
      </c>
      <c r="I87" s="15">
        <v>23.291</v>
      </c>
      <c r="J87" s="16">
        <f t="shared" si="8"/>
        <v>5.5534163888888886</v>
      </c>
      <c r="L87" s="14"/>
      <c r="M87" s="15"/>
      <c r="N87" s="15"/>
      <c r="O87" s="15"/>
      <c r="P87" s="15"/>
      <c r="Q87" s="15"/>
      <c r="R87" s="16">
        <f t="shared" si="9"/>
        <v>0</v>
      </c>
      <c r="S87" s="20"/>
      <c r="T87" s="21" t="e">
        <f ca="1">bdrate($D87:$D90,E87:E90,$L87:$L90,M87:M90)</f>
        <v>#NAME?</v>
      </c>
      <c r="U87" s="22" t="e">
        <f ca="1">bdrate($D87:$D90,F87:F90,$L87:$L90,N87:N90)</f>
        <v>#NAME?</v>
      </c>
      <c r="V87" s="22" t="e">
        <f ca="1">bdrate($D87:$D90,G87:G90,$L87:$L90,O87:O90)</f>
        <v>#NAME?</v>
      </c>
      <c r="W87" s="44" t="e">
        <f ca="1">bdrateOld($D87:$D90,E87:E90,$L87:$L90,M87:M90)</f>
        <v>#NAME?</v>
      </c>
      <c r="X87" s="45" t="e">
        <f ca="1">bdrateOld($D87:$D90,F87:F90,$L87:$L90,N87:N90)</f>
        <v>#NAME?</v>
      </c>
      <c r="Y87" s="46" t="e">
        <f ca="1">bdrateOld($D87:$D90,G87:G90,$L87:$L90,O87:O90)</f>
        <v>#NAME?</v>
      </c>
      <c r="Z87">
        <v>423092</v>
      </c>
      <c r="AA87">
        <v>121326</v>
      </c>
      <c r="AB87">
        <v>301766</v>
      </c>
      <c r="AC87">
        <v>216721</v>
      </c>
      <c r="AD87">
        <v>5345</v>
      </c>
      <c r="AE87">
        <v>211376</v>
      </c>
      <c r="AF87">
        <v>216721</v>
      </c>
      <c r="AG87">
        <v>7960</v>
      </c>
      <c r="AH87">
        <v>208761</v>
      </c>
      <c r="AI87" s="123">
        <f t="shared" si="10"/>
        <v>0.28676032635927884</v>
      </c>
      <c r="AJ87" s="123">
        <f t="shared" si="11"/>
        <v>0.71323967364072116</v>
      </c>
      <c r="AK87" s="123">
        <f t="shared" si="12"/>
        <v>2.466304603614786E-2</v>
      </c>
      <c r="AL87" s="123">
        <f t="shared" si="13"/>
        <v>0.97533695396385212</v>
      </c>
      <c r="AM87" s="123">
        <f t="shared" si="14"/>
        <v>3.6729250972448446E-2</v>
      </c>
      <c r="AN87" s="123">
        <f t="shared" si="15"/>
        <v>0.9632707490275515</v>
      </c>
    </row>
    <row r="88" spans="1:40" ht="15.75">
      <c r="A88" s="118"/>
      <c r="B88" s="118"/>
      <c r="C88" s="118">
        <v>27</v>
      </c>
      <c r="D88" s="25">
        <v>2617.9295999999999</v>
      </c>
      <c r="E88" s="26">
        <v>38.978900000000003</v>
      </c>
      <c r="F88" s="26">
        <v>42.554099999999998</v>
      </c>
      <c r="G88" s="26">
        <v>42.686900000000001</v>
      </c>
      <c r="H88" s="26">
        <v>16999.567999999999</v>
      </c>
      <c r="I88" s="26">
        <v>19.593</v>
      </c>
      <c r="J88" s="27">
        <f t="shared" si="8"/>
        <v>4.7221022222222224</v>
      </c>
      <c r="L88" s="25"/>
      <c r="M88" s="26"/>
      <c r="N88" s="26"/>
      <c r="O88" s="26"/>
      <c r="P88" s="26"/>
      <c r="Q88" s="26"/>
      <c r="R88" s="27">
        <f t="shared" si="9"/>
        <v>0</v>
      </c>
      <c r="S88" s="20"/>
      <c r="T88" s="31"/>
      <c r="U88" s="32"/>
      <c r="V88" s="32"/>
      <c r="W88" s="31"/>
      <c r="X88" s="32"/>
      <c r="Y88" s="33"/>
      <c r="Z88">
        <v>237424</v>
      </c>
      <c r="AA88">
        <v>74483</v>
      </c>
      <c r="AB88">
        <v>162941</v>
      </c>
      <c r="AC88">
        <v>117618</v>
      </c>
      <c r="AD88">
        <v>1155</v>
      </c>
      <c r="AE88">
        <v>116463</v>
      </c>
      <c r="AF88">
        <v>117618</v>
      </c>
      <c r="AG88">
        <v>2163</v>
      </c>
      <c r="AH88">
        <v>115455</v>
      </c>
      <c r="AI88" s="123">
        <f t="shared" si="10"/>
        <v>0.31371301974526583</v>
      </c>
      <c r="AJ88" s="123">
        <f t="shared" si="11"/>
        <v>0.68628698025473411</v>
      </c>
      <c r="AK88" s="123">
        <f t="shared" si="12"/>
        <v>9.8199255216038367E-3</v>
      </c>
      <c r="AL88" s="123">
        <f t="shared" si="13"/>
        <v>0.99018007447839618</v>
      </c>
      <c r="AM88" s="123">
        <f t="shared" si="14"/>
        <v>1.8390042340458095E-2</v>
      </c>
      <c r="AN88" s="123">
        <f t="shared" si="15"/>
        <v>0.98160995765954195</v>
      </c>
    </row>
    <row r="89" spans="1:40" ht="15.75">
      <c r="A89" s="118"/>
      <c r="B89" s="118"/>
      <c r="C89" s="118">
        <v>32</v>
      </c>
      <c r="D89" s="25">
        <v>1270.6026999999999</v>
      </c>
      <c r="E89" s="26">
        <v>35.298299999999998</v>
      </c>
      <c r="F89" s="26">
        <v>40.242199999999997</v>
      </c>
      <c r="G89" s="26">
        <v>40.180799999999998</v>
      </c>
      <c r="H89" s="26">
        <v>14326.708000000001</v>
      </c>
      <c r="I89" s="26">
        <v>16.629000000000001</v>
      </c>
      <c r="J89" s="27">
        <f t="shared" si="8"/>
        <v>3.9796411111111114</v>
      </c>
      <c r="L89" s="25"/>
      <c r="M89" s="26"/>
      <c r="N89" s="26"/>
      <c r="O89" s="26"/>
      <c r="P89" s="26"/>
      <c r="Q89" s="26"/>
      <c r="R89" s="27">
        <f t="shared" si="9"/>
        <v>0</v>
      </c>
      <c r="S89" s="20"/>
      <c r="T89" s="31"/>
      <c r="U89" s="32"/>
      <c r="V89" s="32"/>
      <c r="W89" s="31"/>
      <c r="X89" s="32"/>
      <c r="Y89" s="33"/>
      <c r="Z89">
        <v>132252</v>
      </c>
      <c r="AA89">
        <v>42920</v>
      </c>
      <c r="AB89">
        <v>89332</v>
      </c>
      <c r="AC89">
        <v>66002</v>
      </c>
      <c r="AD89">
        <v>204</v>
      </c>
      <c r="AE89">
        <v>65798</v>
      </c>
      <c r="AF89">
        <v>66002</v>
      </c>
      <c r="AG89">
        <v>610</v>
      </c>
      <c r="AH89">
        <v>65392</v>
      </c>
      <c r="AI89" s="123">
        <f t="shared" si="10"/>
        <v>0.3245319541481414</v>
      </c>
      <c r="AJ89" s="123">
        <f t="shared" si="11"/>
        <v>0.6754680458518586</v>
      </c>
      <c r="AK89" s="123">
        <f t="shared" si="12"/>
        <v>3.0908154298354596E-3</v>
      </c>
      <c r="AL89" s="123">
        <f t="shared" si="13"/>
        <v>0.99690918457016453</v>
      </c>
      <c r="AM89" s="123">
        <f t="shared" si="14"/>
        <v>9.242144177449169E-3</v>
      </c>
      <c r="AN89" s="123">
        <f t="shared" si="15"/>
        <v>0.99075785582255083</v>
      </c>
    </row>
    <row r="90" spans="1:40" ht="16.5" thickBot="1">
      <c r="A90" s="118"/>
      <c r="B90" s="119"/>
      <c r="C90" s="119">
        <v>37</v>
      </c>
      <c r="D90" s="35">
        <v>612.05039999999997</v>
      </c>
      <c r="E90" s="36">
        <v>31.972799999999999</v>
      </c>
      <c r="F90" s="36">
        <v>38.746699999999997</v>
      </c>
      <c r="G90" s="36">
        <v>38.423499999999997</v>
      </c>
      <c r="H90" s="36">
        <v>12381.8</v>
      </c>
      <c r="I90" s="36">
        <v>14.055</v>
      </c>
      <c r="J90" s="37">
        <f t="shared" si="8"/>
        <v>3.4393888888888888</v>
      </c>
      <c r="L90" s="35"/>
      <c r="M90" s="36"/>
      <c r="N90" s="36"/>
      <c r="O90" s="36"/>
      <c r="P90" s="36"/>
      <c r="Q90" s="36"/>
      <c r="R90" s="37">
        <f t="shared" si="9"/>
        <v>0</v>
      </c>
      <c r="S90" s="20"/>
      <c r="T90" s="41"/>
      <c r="U90" s="42"/>
      <c r="V90" s="42"/>
      <c r="W90" s="41"/>
      <c r="X90" s="42"/>
      <c r="Y90" s="43"/>
      <c r="Z90">
        <v>68912</v>
      </c>
      <c r="AA90">
        <v>21454</v>
      </c>
      <c r="AB90">
        <v>47458</v>
      </c>
      <c r="AC90">
        <v>36886</v>
      </c>
      <c r="AD90">
        <v>41</v>
      </c>
      <c r="AE90">
        <v>36845</v>
      </c>
      <c r="AF90">
        <v>36886</v>
      </c>
      <c r="AG90">
        <v>334</v>
      </c>
      <c r="AH90">
        <v>36552</v>
      </c>
      <c r="AI90" s="123">
        <f t="shared" si="10"/>
        <v>0.31132458788019501</v>
      </c>
      <c r="AJ90" s="123">
        <f t="shared" si="11"/>
        <v>0.68867541211980499</v>
      </c>
      <c r="AK90" s="123">
        <f t="shared" si="12"/>
        <v>1.1115328308843463E-3</v>
      </c>
      <c r="AL90" s="123">
        <f t="shared" si="13"/>
        <v>0.99888846716911561</v>
      </c>
      <c r="AM90" s="123">
        <f t="shared" si="14"/>
        <v>9.0549259881797968E-3</v>
      </c>
      <c r="AN90" s="123">
        <f t="shared" si="15"/>
        <v>0.99094507401182019</v>
      </c>
    </row>
    <row r="91" spans="1:40" ht="15.75">
      <c r="A91" s="118"/>
      <c r="B91" s="117" t="s">
        <v>64</v>
      </c>
      <c r="C91" s="117">
        <v>22</v>
      </c>
      <c r="D91" s="14">
        <v>323.78640000000001</v>
      </c>
      <c r="E91" s="15">
        <v>46.5794</v>
      </c>
      <c r="F91" s="15">
        <v>45.209000000000003</v>
      </c>
      <c r="G91" s="15">
        <v>45.2194</v>
      </c>
      <c r="H91" s="15">
        <v>5959.7280000000001</v>
      </c>
      <c r="I91" s="15">
        <v>5.4749999999999996</v>
      </c>
      <c r="J91" s="16">
        <f t="shared" si="8"/>
        <v>1.6554800000000001</v>
      </c>
      <c r="L91" s="14"/>
      <c r="M91" s="15"/>
      <c r="N91" s="15"/>
      <c r="O91" s="15"/>
      <c r="P91" s="15"/>
      <c r="Q91" s="15"/>
      <c r="R91" s="16">
        <f t="shared" si="9"/>
        <v>0</v>
      </c>
      <c r="S91" s="20"/>
      <c r="T91" s="21" t="e">
        <f ca="1">bdrate($D91:$D94,E91:E94,$L91:$L94,M91:M94)</f>
        <v>#NAME?</v>
      </c>
      <c r="U91" s="22" t="e">
        <f ca="1">bdrate($D91:$D94,F91:F94,$L91:$L94,N91:N94)</f>
        <v>#NAME?</v>
      </c>
      <c r="V91" s="22" t="e">
        <f ca="1">bdrate($D91:$D94,G91:G94,$L91:$L94,O91:O94)</f>
        <v>#NAME?</v>
      </c>
      <c r="W91" s="44" t="e">
        <f ca="1">bdrateOld($D91:$D94,E91:E94,$L91:$L94,M91:M94)</f>
        <v>#NAME?</v>
      </c>
      <c r="X91" s="45" t="e">
        <f ca="1">bdrateOld($D91:$D94,F91:F94,$L91:$L94,N91:N94)</f>
        <v>#NAME?</v>
      </c>
      <c r="Y91" s="46" t="e">
        <f ca="1">bdrateOld($D91:$D94,G91:G94,$L91:$L94,O91:O94)</f>
        <v>#NAME?</v>
      </c>
      <c r="Z91">
        <v>42776</v>
      </c>
      <c r="AA91">
        <v>19419</v>
      </c>
      <c r="AB91">
        <v>23357</v>
      </c>
      <c r="AC91">
        <v>18172</v>
      </c>
      <c r="AD91">
        <v>2516</v>
      </c>
      <c r="AE91">
        <v>15656</v>
      </c>
      <c r="AF91">
        <v>18172</v>
      </c>
      <c r="AG91">
        <v>2840</v>
      </c>
      <c r="AH91">
        <v>15332</v>
      </c>
      <c r="AI91" s="123">
        <f t="shared" si="10"/>
        <v>0.45396951561623339</v>
      </c>
      <c r="AJ91" s="123">
        <f t="shared" si="11"/>
        <v>0.54603048438376656</v>
      </c>
      <c r="AK91" s="123">
        <f t="shared" si="12"/>
        <v>0.13845476557340963</v>
      </c>
      <c r="AL91" s="123">
        <f t="shared" si="13"/>
        <v>0.86154523442659037</v>
      </c>
      <c r="AM91" s="123">
        <f t="shared" si="14"/>
        <v>0.15628439357252916</v>
      </c>
      <c r="AN91" s="123">
        <f t="shared" si="15"/>
        <v>0.84371560642747079</v>
      </c>
    </row>
    <row r="92" spans="1:40" ht="15.75">
      <c r="A92" s="118"/>
      <c r="B92" s="118"/>
      <c r="C92" s="118">
        <v>27</v>
      </c>
      <c r="D92" s="25">
        <v>236.4288</v>
      </c>
      <c r="E92" s="26">
        <v>42.452500000000001</v>
      </c>
      <c r="F92" s="26">
        <v>41.134500000000003</v>
      </c>
      <c r="G92" s="26">
        <v>41.0867</v>
      </c>
      <c r="H92" s="26">
        <v>5865.4719999999998</v>
      </c>
      <c r="I92" s="26">
        <v>5.3819999999999997</v>
      </c>
      <c r="J92" s="27">
        <f t="shared" si="8"/>
        <v>1.6292977777777777</v>
      </c>
      <c r="L92" s="25"/>
      <c r="M92" s="26"/>
      <c r="N92" s="26"/>
      <c r="O92" s="26"/>
      <c r="P92" s="26"/>
      <c r="Q92" s="26"/>
      <c r="R92" s="27">
        <f t="shared" si="9"/>
        <v>0</v>
      </c>
      <c r="S92" s="20"/>
      <c r="T92" s="31"/>
      <c r="U92" s="32"/>
      <c r="V92" s="32"/>
      <c r="W92" s="31"/>
      <c r="X92" s="32"/>
      <c r="Y92" s="33"/>
      <c r="Z92">
        <v>39128</v>
      </c>
      <c r="AA92">
        <v>18201</v>
      </c>
      <c r="AB92">
        <v>20927</v>
      </c>
      <c r="AC92">
        <v>16611</v>
      </c>
      <c r="AD92">
        <v>565</v>
      </c>
      <c r="AE92">
        <v>16046</v>
      </c>
      <c r="AF92">
        <v>16611</v>
      </c>
      <c r="AG92">
        <v>950</v>
      </c>
      <c r="AH92">
        <v>15661</v>
      </c>
      <c r="AI92" s="123">
        <f t="shared" si="10"/>
        <v>0.46516561030464115</v>
      </c>
      <c r="AJ92" s="123">
        <f t="shared" si="11"/>
        <v>0.53483438969535879</v>
      </c>
      <c r="AK92" s="123">
        <f t="shared" si="12"/>
        <v>3.4013605442176874E-2</v>
      </c>
      <c r="AL92" s="123">
        <f t="shared" si="13"/>
        <v>0.96598639455782309</v>
      </c>
      <c r="AM92" s="123">
        <f t="shared" si="14"/>
        <v>5.71910180001204E-2</v>
      </c>
      <c r="AN92" s="123">
        <f t="shared" si="15"/>
        <v>0.94280898199987961</v>
      </c>
    </row>
    <row r="93" spans="1:40" ht="15.75">
      <c r="A93" s="118"/>
      <c r="B93" s="118"/>
      <c r="C93" s="118">
        <v>32</v>
      </c>
      <c r="D93" s="25">
        <v>176.36080000000001</v>
      </c>
      <c r="E93" s="26">
        <v>37.913600000000002</v>
      </c>
      <c r="F93" s="26">
        <v>38.854599999999998</v>
      </c>
      <c r="G93" s="26">
        <v>38.848599999999998</v>
      </c>
      <c r="H93" s="26">
        <v>5787.3149999999996</v>
      </c>
      <c r="I93" s="26">
        <v>5.335</v>
      </c>
      <c r="J93" s="27">
        <f t="shared" si="8"/>
        <v>1.6075874999999999</v>
      </c>
      <c r="L93" s="25"/>
      <c r="M93" s="26"/>
      <c r="N93" s="26"/>
      <c r="O93" s="26"/>
      <c r="P93" s="26"/>
      <c r="Q93" s="26"/>
      <c r="R93" s="27">
        <f t="shared" si="9"/>
        <v>0</v>
      </c>
      <c r="S93" s="20"/>
      <c r="T93" s="31"/>
      <c r="U93" s="32"/>
      <c r="V93" s="32"/>
      <c r="W93" s="31"/>
      <c r="X93" s="32"/>
      <c r="Y93" s="33"/>
      <c r="Z93">
        <v>35996</v>
      </c>
      <c r="AA93">
        <v>15716</v>
      </c>
      <c r="AB93">
        <v>20280</v>
      </c>
      <c r="AC93">
        <v>15506</v>
      </c>
      <c r="AD93">
        <v>55</v>
      </c>
      <c r="AE93">
        <v>15451</v>
      </c>
      <c r="AF93">
        <v>15506</v>
      </c>
      <c r="AG93">
        <v>243</v>
      </c>
      <c r="AH93">
        <v>15263</v>
      </c>
      <c r="AI93" s="123">
        <f t="shared" si="10"/>
        <v>0.43660406711856875</v>
      </c>
      <c r="AJ93" s="123">
        <f t="shared" si="11"/>
        <v>0.56339593288143131</v>
      </c>
      <c r="AK93" s="123">
        <f t="shared" si="12"/>
        <v>3.547014059073907E-3</v>
      </c>
      <c r="AL93" s="123">
        <f t="shared" si="13"/>
        <v>0.99645298594092613</v>
      </c>
      <c r="AM93" s="123">
        <f t="shared" si="14"/>
        <v>1.5671353024635626E-2</v>
      </c>
      <c r="AN93" s="123">
        <f t="shared" si="15"/>
        <v>0.98432864697536437</v>
      </c>
    </row>
    <row r="94" spans="1:40" ht="16.5" thickBot="1">
      <c r="A94" s="118"/>
      <c r="B94" s="119"/>
      <c r="C94" s="119">
        <v>37</v>
      </c>
      <c r="D94" s="35">
        <v>129.58799999999999</v>
      </c>
      <c r="E94" s="36">
        <v>33.061500000000002</v>
      </c>
      <c r="F94" s="36">
        <v>37.732500000000002</v>
      </c>
      <c r="G94" s="36">
        <v>37.307600000000001</v>
      </c>
      <c r="H94" s="36">
        <v>5739.9690000000001</v>
      </c>
      <c r="I94" s="36">
        <v>5.2880000000000003</v>
      </c>
      <c r="J94" s="37">
        <f t="shared" si="8"/>
        <v>1.5944358333333333</v>
      </c>
      <c r="L94" s="35"/>
      <c r="M94" s="36"/>
      <c r="N94" s="36"/>
      <c r="O94" s="36"/>
      <c r="P94" s="36"/>
      <c r="Q94" s="36"/>
      <c r="R94" s="37">
        <f t="shared" si="9"/>
        <v>0</v>
      </c>
      <c r="S94" s="20"/>
      <c r="T94" s="41"/>
      <c r="U94" s="42"/>
      <c r="V94" s="42"/>
      <c r="W94" s="41"/>
      <c r="X94" s="42"/>
      <c r="Y94" s="43"/>
      <c r="Z94">
        <v>31324</v>
      </c>
      <c r="AA94">
        <v>10962</v>
      </c>
      <c r="AB94">
        <v>20362</v>
      </c>
      <c r="AC94">
        <v>14166</v>
      </c>
      <c r="AD94">
        <v>15</v>
      </c>
      <c r="AE94">
        <v>14151</v>
      </c>
      <c r="AF94">
        <v>14166</v>
      </c>
      <c r="AG94">
        <v>56</v>
      </c>
      <c r="AH94">
        <v>14110</v>
      </c>
      <c r="AI94" s="123">
        <f t="shared" si="10"/>
        <v>0.34995530583578088</v>
      </c>
      <c r="AJ94" s="123">
        <f t="shared" si="11"/>
        <v>0.65004469416421917</v>
      </c>
      <c r="AK94" s="123">
        <f t="shared" si="12"/>
        <v>1.0588733587462938E-3</v>
      </c>
      <c r="AL94" s="123">
        <f t="shared" si="13"/>
        <v>0.99894112664125367</v>
      </c>
      <c r="AM94" s="123">
        <f t="shared" si="14"/>
        <v>3.9531272059861637E-3</v>
      </c>
      <c r="AN94" s="123">
        <f t="shared" si="15"/>
        <v>0.99604687279401383</v>
      </c>
    </row>
    <row r="95" spans="1:40" ht="15.75">
      <c r="A95" s="118"/>
      <c r="B95" s="117" t="s">
        <v>65</v>
      </c>
      <c r="C95" s="117">
        <v>22</v>
      </c>
      <c r="D95" s="14">
        <v>679.87040000000002</v>
      </c>
      <c r="E95" s="15">
        <v>48.825299999999999</v>
      </c>
      <c r="F95" s="15">
        <v>51.768999999999998</v>
      </c>
      <c r="G95" s="15">
        <v>52.866900000000001</v>
      </c>
      <c r="H95" s="15">
        <v>12118.786</v>
      </c>
      <c r="I95" s="15">
        <v>12.246</v>
      </c>
      <c r="J95" s="16">
        <f t="shared" si="8"/>
        <v>3.3663294444444443</v>
      </c>
      <c r="L95" s="14"/>
      <c r="M95" s="15"/>
      <c r="N95" s="15"/>
      <c r="O95" s="15"/>
      <c r="P95" s="15"/>
      <c r="Q95" s="15"/>
      <c r="R95" s="16">
        <f t="shared" si="9"/>
        <v>0</v>
      </c>
      <c r="S95" s="20"/>
      <c r="T95" s="21" t="e">
        <f ca="1">bdrate($D95:$D98,E95:E98,$L95:$L98,M95:M98)</f>
        <v>#NAME?</v>
      </c>
      <c r="U95" s="22" t="e">
        <f ca="1">bdrate($D95:$D98,F95:F98,$L95:$L98,N95:N98)</f>
        <v>#NAME?</v>
      </c>
      <c r="V95" s="22" t="e">
        <f ca="1">bdrate($D95:$D98,G95:G98,$L95:$L98,O95:O98)</f>
        <v>#NAME?</v>
      </c>
      <c r="W95" s="44" t="e">
        <f ca="1">bdrateOld($D95:$D98,E95:E98,$L95:$L98,M95:M98)</f>
        <v>#NAME?</v>
      </c>
      <c r="X95" s="45" t="e">
        <f ca="1">bdrateOld($D95:$D98,F95:F98,$L95:$L98,N95:N98)</f>
        <v>#NAME?</v>
      </c>
      <c r="Y95" s="46" t="e">
        <f ca="1">bdrateOld($D95:$D98,G95:G98,$L95:$L98,O95:O98)</f>
        <v>#NAME?</v>
      </c>
      <c r="Z95">
        <v>178620</v>
      </c>
      <c r="AA95">
        <v>27975</v>
      </c>
      <c r="AB95">
        <v>150645</v>
      </c>
      <c r="AC95">
        <v>96936</v>
      </c>
      <c r="AD95">
        <v>329</v>
      </c>
      <c r="AE95">
        <v>96607</v>
      </c>
      <c r="AF95">
        <v>96936</v>
      </c>
      <c r="AG95">
        <v>195</v>
      </c>
      <c r="AH95">
        <v>96741</v>
      </c>
      <c r="AI95" s="123">
        <f t="shared" si="10"/>
        <v>0.15661740006718172</v>
      </c>
      <c r="AJ95" s="123">
        <f t="shared" si="11"/>
        <v>0.84338259993281828</v>
      </c>
      <c r="AK95" s="123">
        <f t="shared" si="12"/>
        <v>3.3939919121894857E-3</v>
      </c>
      <c r="AL95" s="123">
        <f t="shared" si="13"/>
        <v>0.99660600808781052</v>
      </c>
      <c r="AM95" s="123">
        <f t="shared" si="14"/>
        <v>2.0116365436989355E-3</v>
      </c>
      <c r="AN95" s="123">
        <f t="shared" si="15"/>
        <v>0.99798836345630104</v>
      </c>
    </row>
    <row r="96" spans="1:40" ht="15.75">
      <c r="A96" s="118"/>
      <c r="B96" s="118"/>
      <c r="C96" s="118">
        <v>27</v>
      </c>
      <c r="D96" s="25">
        <v>401.5942</v>
      </c>
      <c r="E96" s="26">
        <v>45.037500000000001</v>
      </c>
      <c r="F96" s="26">
        <v>48.402700000000003</v>
      </c>
      <c r="G96" s="26">
        <v>49.619700000000002</v>
      </c>
      <c r="H96" s="26">
        <v>11643.338</v>
      </c>
      <c r="I96" s="26">
        <v>11.667999999999999</v>
      </c>
      <c r="J96" s="27">
        <f t="shared" si="8"/>
        <v>3.2342605555555557</v>
      </c>
      <c r="L96" s="25"/>
      <c r="M96" s="26"/>
      <c r="N96" s="26"/>
      <c r="O96" s="26"/>
      <c r="P96" s="26"/>
      <c r="Q96" s="26"/>
      <c r="R96" s="27">
        <f t="shared" si="9"/>
        <v>0</v>
      </c>
      <c r="S96" s="20"/>
      <c r="T96" s="31"/>
      <c r="U96" s="32"/>
      <c r="V96" s="32"/>
      <c r="W96" s="31"/>
      <c r="X96" s="32"/>
      <c r="Y96" s="33"/>
      <c r="Z96">
        <v>122268</v>
      </c>
      <c r="AA96">
        <v>17205</v>
      </c>
      <c r="AB96">
        <v>105063</v>
      </c>
      <c r="AC96">
        <v>70143</v>
      </c>
      <c r="AD96">
        <v>65</v>
      </c>
      <c r="AE96">
        <v>70078</v>
      </c>
      <c r="AF96">
        <v>70143</v>
      </c>
      <c r="AG96">
        <v>34</v>
      </c>
      <c r="AH96">
        <v>70109</v>
      </c>
      <c r="AI96" s="123">
        <f t="shared" si="10"/>
        <v>0.14071547747570909</v>
      </c>
      <c r="AJ96" s="123">
        <f t="shared" si="11"/>
        <v>0.85928452252429088</v>
      </c>
      <c r="AK96" s="123">
        <f t="shared" si="12"/>
        <v>9.2667835707055586E-4</v>
      </c>
      <c r="AL96" s="123">
        <f t="shared" si="13"/>
        <v>0.99907332164292939</v>
      </c>
      <c r="AM96" s="123">
        <f t="shared" si="14"/>
        <v>4.8472406369844459E-4</v>
      </c>
      <c r="AN96" s="123">
        <f t="shared" si="15"/>
        <v>0.99951527593630152</v>
      </c>
    </row>
    <row r="97" spans="1:40" ht="15.75">
      <c r="A97" s="118"/>
      <c r="B97" s="118"/>
      <c r="C97" s="118">
        <v>32</v>
      </c>
      <c r="D97" s="25">
        <v>239.52959999999999</v>
      </c>
      <c r="E97" s="26">
        <v>41.219499999999996</v>
      </c>
      <c r="F97" s="26">
        <v>45.561700000000002</v>
      </c>
      <c r="G97" s="26">
        <v>46.919899999999998</v>
      </c>
      <c r="H97" s="26">
        <v>11234.239</v>
      </c>
      <c r="I97" s="26">
        <v>11.278</v>
      </c>
      <c r="J97" s="27">
        <f t="shared" si="8"/>
        <v>3.1206219444444443</v>
      </c>
      <c r="L97" s="25"/>
      <c r="M97" s="26"/>
      <c r="N97" s="26"/>
      <c r="O97" s="26"/>
      <c r="P97" s="26"/>
      <c r="Q97" s="26"/>
      <c r="R97" s="27">
        <f t="shared" si="9"/>
        <v>0</v>
      </c>
      <c r="S97" s="20"/>
      <c r="T97" s="31"/>
      <c r="U97" s="32"/>
      <c r="V97" s="32"/>
      <c r="W97" s="31"/>
      <c r="X97" s="32"/>
      <c r="Y97" s="33"/>
      <c r="Z97">
        <v>87476</v>
      </c>
      <c r="AA97">
        <v>10517</v>
      </c>
      <c r="AB97">
        <v>76959</v>
      </c>
      <c r="AC97">
        <v>51804</v>
      </c>
      <c r="AD97">
        <v>12</v>
      </c>
      <c r="AE97">
        <v>51792</v>
      </c>
      <c r="AF97">
        <v>51804</v>
      </c>
      <c r="AG97">
        <v>4</v>
      </c>
      <c r="AH97">
        <v>51800</v>
      </c>
      <c r="AI97" s="123">
        <f t="shared" si="10"/>
        <v>0.12022726233481183</v>
      </c>
      <c r="AJ97" s="123">
        <f t="shared" si="11"/>
        <v>0.87977273766518815</v>
      </c>
      <c r="AK97" s="123">
        <f t="shared" si="12"/>
        <v>2.3164234422052351E-4</v>
      </c>
      <c r="AL97" s="123">
        <f t="shared" si="13"/>
        <v>0.99976835765577943</v>
      </c>
      <c r="AM97" s="123">
        <f t="shared" si="14"/>
        <v>7.7214114740174498E-5</v>
      </c>
      <c r="AN97" s="123">
        <f t="shared" si="15"/>
        <v>0.99992278588525985</v>
      </c>
    </row>
    <row r="98" spans="1:40" ht="16.5" thickBot="1">
      <c r="A98" s="119"/>
      <c r="B98" s="119"/>
      <c r="C98" s="119">
        <v>37</v>
      </c>
      <c r="D98" s="35">
        <v>148.92959999999999</v>
      </c>
      <c r="E98" s="36">
        <v>37.359699999999997</v>
      </c>
      <c r="F98" s="36">
        <v>43.524000000000001</v>
      </c>
      <c r="G98" s="36">
        <v>45.132300000000001</v>
      </c>
      <c r="H98" s="36">
        <v>10901.939</v>
      </c>
      <c r="I98" s="36">
        <v>10.779</v>
      </c>
      <c r="J98" s="37">
        <f t="shared" si="8"/>
        <v>3.0283163888888889</v>
      </c>
      <c r="L98" s="35"/>
      <c r="M98" s="36"/>
      <c r="N98" s="36"/>
      <c r="O98" s="36"/>
      <c r="P98" s="36"/>
      <c r="Q98" s="36"/>
      <c r="R98" s="37">
        <f t="shared" si="9"/>
        <v>0</v>
      </c>
      <c r="S98" s="20"/>
      <c r="T98" s="31"/>
      <c r="U98" s="32"/>
      <c r="V98" s="32"/>
      <c r="W98" s="31"/>
      <c r="X98" s="32"/>
      <c r="Y98" s="33"/>
      <c r="Z98">
        <v>57132</v>
      </c>
      <c r="AA98">
        <v>6191</v>
      </c>
      <c r="AB98">
        <v>50941</v>
      </c>
      <c r="AC98">
        <v>38172</v>
      </c>
      <c r="AD98">
        <v>2</v>
      </c>
      <c r="AE98">
        <v>38170</v>
      </c>
      <c r="AF98">
        <v>38172</v>
      </c>
      <c r="AG98">
        <v>0</v>
      </c>
      <c r="AH98">
        <v>38172</v>
      </c>
      <c r="AI98" s="123">
        <f t="shared" si="10"/>
        <v>0.10836308898690751</v>
      </c>
      <c r="AJ98" s="123">
        <f t="shared" si="11"/>
        <v>0.8916369110130925</v>
      </c>
      <c r="AK98" s="123">
        <f t="shared" si="12"/>
        <v>5.2394425233155193E-5</v>
      </c>
      <c r="AL98" s="123">
        <f t="shared" si="13"/>
        <v>0.99994760557476681</v>
      </c>
      <c r="AM98" s="123">
        <f t="shared" si="14"/>
        <v>0</v>
      </c>
      <c r="AN98" s="123">
        <f t="shared" si="15"/>
        <v>1</v>
      </c>
    </row>
    <row r="99" spans="1:40">
      <c r="B99" s="1" t="s">
        <v>2</v>
      </c>
      <c r="T99" s="21"/>
      <c r="U99" s="22"/>
      <c r="V99" s="22"/>
      <c r="W99" s="21"/>
      <c r="X99" s="22"/>
      <c r="Y99" s="23"/>
      <c r="AI99" s="123"/>
      <c r="AJ99" s="123"/>
      <c r="AK99" s="123"/>
      <c r="AL99" s="123"/>
      <c r="AM99" s="123"/>
      <c r="AN99" s="123"/>
    </row>
    <row r="100" spans="1:40">
      <c r="B100" s="1" t="s">
        <v>7</v>
      </c>
      <c r="T100" s="44" t="e">
        <f t="shared" ref="T100:Y100" ca="1" si="16">AVERAGE(T19,T23,T27,T31,T35)</f>
        <v>#NAME?</v>
      </c>
      <c r="U100" s="45" t="e">
        <f t="shared" ca="1" si="16"/>
        <v>#NAME?</v>
      </c>
      <c r="V100" s="45" t="e">
        <f t="shared" ca="1" si="16"/>
        <v>#NAME?</v>
      </c>
      <c r="W100" s="44" t="e">
        <f t="shared" ca="1" si="16"/>
        <v>#NAME?</v>
      </c>
      <c r="X100" s="45" t="e">
        <f t="shared" ca="1" si="16"/>
        <v>#NAME?</v>
      </c>
      <c r="Y100" s="46" t="e">
        <f t="shared" ca="1" si="16"/>
        <v>#NAME?</v>
      </c>
      <c r="AI100" s="123">
        <f t="shared" ref="AI100:AN100" si="17">AVERAGE(AI19:AI38)</f>
        <v>6.7533788622402696E-3</v>
      </c>
      <c r="AJ100" s="123">
        <f t="shared" si="17"/>
        <v>0.99324662113775974</v>
      </c>
      <c r="AK100" s="123">
        <f t="shared" si="17"/>
        <v>7.4432792335858282E-5</v>
      </c>
      <c r="AL100" s="123">
        <f t="shared" si="17"/>
        <v>0.99992556720766412</v>
      </c>
      <c r="AM100" s="123">
        <f t="shared" si="17"/>
        <v>7.7338485123578906E-5</v>
      </c>
      <c r="AN100" s="123">
        <f t="shared" si="17"/>
        <v>0.99992266151487641</v>
      </c>
    </row>
    <row r="101" spans="1:40">
      <c r="B101" s="1" t="s">
        <v>14</v>
      </c>
      <c r="T101" s="44" t="e">
        <f t="shared" ref="T101:Y101" ca="1" si="18">AVERAGE(T39,T43,T47,T51)</f>
        <v>#NAME?</v>
      </c>
      <c r="U101" s="45" t="e">
        <f t="shared" ca="1" si="18"/>
        <v>#NAME?</v>
      </c>
      <c r="V101" s="45" t="e">
        <f t="shared" ca="1" si="18"/>
        <v>#NAME?</v>
      </c>
      <c r="W101" s="44" t="e">
        <f t="shared" ca="1" si="18"/>
        <v>#NAME?</v>
      </c>
      <c r="X101" s="45" t="e">
        <f t="shared" ca="1" si="18"/>
        <v>#NAME?</v>
      </c>
      <c r="Y101" s="46" t="e">
        <f t="shared" ca="1" si="18"/>
        <v>#NAME?</v>
      </c>
      <c r="AI101" s="123">
        <f t="shared" ref="AI101:AN101" si="19">AVERAGE(AI39:AI54)</f>
        <v>1.3039044276618519E-2</v>
      </c>
      <c r="AJ101" s="123">
        <f t="shared" si="19"/>
        <v>0.98696095572338161</v>
      </c>
      <c r="AK101" s="123">
        <f t="shared" si="19"/>
        <v>3.098375172904701E-4</v>
      </c>
      <c r="AL101" s="123">
        <f t="shared" si="19"/>
        <v>0.99969016248270948</v>
      </c>
      <c r="AM101" s="123">
        <f t="shared" si="19"/>
        <v>2.759044005778685E-4</v>
      </c>
      <c r="AN101" s="123">
        <f t="shared" si="19"/>
        <v>0.99972409559942221</v>
      </c>
    </row>
    <row r="102" spans="1:40">
      <c r="B102" s="1" t="s">
        <v>20</v>
      </c>
      <c r="T102" s="44" t="e">
        <f t="shared" ref="T102:Y102" ca="1" si="20">AVERAGE(T55,T59,T63,T67)</f>
        <v>#NAME?</v>
      </c>
      <c r="U102" s="45" t="e">
        <f t="shared" ca="1" si="20"/>
        <v>#NAME?</v>
      </c>
      <c r="V102" s="45" t="e">
        <f t="shared" ca="1" si="20"/>
        <v>#NAME?</v>
      </c>
      <c r="W102" s="44" t="e">
        <f t="shared" ca="1" si="20"/>
        <v>#NAME?</v>
      </c>
      <c r="X102" s="45" t="e">
        <f t="shared" ca="1" si="20"/>
        <v>#NAME?</v>
      </c>
      <c r="Y102" s="46" t="e">
        <f t="shared" ca="1" si="20"/>
        <v>#NAME?</v>
      </c>
      <c r="AI102" s="123">
        <f t="shared" ref="AI102:AN102" si="21">AVERAGE(AI55:AI70)</f>
        <v>3.2442844115311786E-2</v>
      </c>
      <c r="AJ102" s="123">
        <f t="shared" si="21"/>
        <v>0.96755715588468816</v>
      </c>
      <c r="AK102" s="123">
        <f t="shared" si="21"/>
        <v>1.0400362780413834E-3</v>
      </c>
      <c r="AL102" s="123">
        <f t="shared" si="21"/>
        <v>0.99895996372195872</v>
      </c>
      <c r="AM102" s="123">
        <f t="shared" si="21"/>
        <v>7.1912889395669304E-4</v>
      </c>
      <c r="AN102" s="123">
        <f t="shared" si="21"/>
        <v>0.99928087110604324</v>
      </c>
    </row>
    <row r="103" spans="1:40">
      <c r="B103" s="1" t="s">
        <v>27</v>
      </c>
      <c r="T103" s="44" t="e">
        <f t="shared" ref="T103:Y103" ca="1" si="22">AVERAGE(T71,T75,T79)</f>
        <v>#NAME?</v>
      </c>
      <c r="U103" s="45" t="e">
        <f t="shared" ca="1" si="22"/>
        <v>#NAME?</v>
      </c>
      <c r="V103" s="45" t="e">
        <f t="shared" ca="1" si="22"/>
        <v>#NAME?</v>
      </c>
      <c r="W103" s="44" t="e">
        <f t="shared" ca="1" si="22"/>
        <v>#NAME?</v>
      </c>
      <c r="X103" s="45" t="e">
        <f t="shared" ca="1" si="22"/>
        <v>#NAME?</v>
      </c>
      <c r="Y103" s="46" t="e">
        <f t="shared" ca="1" si="22"/>
        <v>#NAME?</v>
      </c>
      <c r="AI103" s="123">
        <f t="shared" ref="AI103:AN103" si="23">AVERAGE(AI71:AI82)</f>
        <v>2.3028733614937147E-3</v>
      </c>
      <c r="AJ103" s="123">
        <f t="shared" si="23"/>
        <v>0.99769712663850629</v>
      </c>
      <c r="AK103" s="123">
        <f t="shared" si="23"/>
        <v>1.2406634506486217E-4</v>
      </c>
      <c r="AL103" s="123">
        <f t="shared" si="23"/>
        <v>0.99987593365493499</v>
      </c>
      <c r="AM103" s="123">
        <f t="shared" si="23"/>
        <v>1.1199958279185665E-4</v>
      </c>
      <c r="AN103" s="123">
        <f t="shared" si="23"/>
        <v>0.99988800041720804</v>
      </c>
    </row>
    <row r="104" spans="1:40" ht="12.75" thickBot="1">
      <c r="B104" s="1" t="s">
        <v>66</v>
      </c>
      <c r="T104" s="48" t="e">
        <f t="shared" ref="T104:Y104" ca="1" si="24">AVERAGE(T83,T87,T91,T95)</f>
        <v>#NAME?</v>
      </c>
      <c r="U104" s="49" t="e">
        <f t="shared" ca="1" si="24"/>
        <v>#NAME?</v>
      </c>
      <c r="V104" s="49" t="e">
        <f t="shared" ca="1" si="24"/>
        <v>#NAME?</v>
      </c>
      <c r="W104" s="48" t="e">
        <f t="shared" ca="1" si="24"/>
        <v>#NAME?</v>
      </c>
      <c r="X104" s="49" t="e">
        <f t="shared" ca="1" si="24"/>
        <v>#NAME?</v>
      </c>
      <c r="Y104" s="50" t="e">
        <f t="shared" ca="1" si="24"/>
        <v>#NAME?</v>
      </c>
      <c r="AI104" s="123">
        <f t="shared" ref="AI104:AN104" si="25">AVERAGE(AI83:AI98)</f>
        <v>0.21890616479815794</v>
      </c>
      <c r="AJ104" s="123">
        <f t="shared" si="25"/>
        <v>0.78109383520184206</v>
      </c>
      <c r="AK104" s="123">
        <f t="shared" si="25"/>
        <v>1.3852751077953782E-2</v>
      </c>
      <c r="AL104" s="123">
        <f t="shared" si="25"/>
        <v>0.98614724892204642</v>
      </c>
      <c r="AM104" s="123">
        <f t="shared" si="25"/>
        <v>1.94370199032343E-2</v>
      </c>
      <c r="AN104" s="123">
        <f t="shared" si="25"/>
        <v>0.98056298009676579</v>
      </c>
    </row>
    <row r="105" spans="1:40" ht="12.75" thickBot="1">
      <c r="A105" s="3"/>
      <c r="B105" s="4" t="s">
        <v>28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8" t="e">
        <f t="shared" ref="T105:Y105" ca="1" si="26">AVERAGE(T3:T98)</f>
        <v>#NAME?</v>
      </c>
      <c r="U105" s="49" t="e">
        <f t="shared" ca="1" si="26"/>
        <v>#NAME?</v>
      </c>
      <c r="V105" s="50" t="e">
        <f t="shared" ca="1" si="26"/>
        <v>#NAME?</v>
      </c>
      <c r="W105" s="49" t="e">
        <f t="shared" ca="1" si="26"/>
        <v>#NAME?</v>
      </c>
      <c r="X105" s="49" t="e">
        <f t="shared" ca="1" si="26"/>
        <v>#NAME?</v>
      </c>
      <c r="Y105" s="50" t="e">
        <f t="shared" ca="1" si="26"/>
        <v>#NAME?</v>
      </c>
      <c r="AI105" s="123">
        <f t="shared" ref="AI105:AN105" si="27">AVERAGE(AI19:AI98)</f>
        <v>5.4911386357801774E-2</v>
      </c>
      <c r="AJ105" s="123">
        <f t="shared" si="27"/>
        <v>0.94508861364219854</v>
      </c>
      <c r="AK105" s="123">
        <f t="shared" si="27"/>
        <v>3.0777431245008211E-3</v>
      </c>
      <c r="AL105" s="123">
        <f t="shared" si="27"/>
        <v>0.99692225687549885</v>
      </c>
      <c r="AM105" s="123">
        <f t="shared" si="27"/>
        <v>4.1225451982534449E-3</v>
      </c>
      <c r="AN105" s="123">
        <f t="shared" si="27"/>
        <v>0.99587745480174661</v>
      </c>
    </row>
    <row r="106" spans="1:40">
      <c r="B106" s="1" t="s">
        <v>29</v>
      </c>
      <c r="I106" s="54">
        <f>GEOMEAN(I3:I98)</f>
        <v>11.186275156545332</v>
      </c>
      <c r="J106" s="54">
        <f>GEOMEAN(J3:J98)</f>
        <v>2.4628215079972877</v>
      </c>
      <c r="Q106" s="54" t="e">
        <f>GEOMEAN(Q3:Q98)</f>
        <v>#NUM!</v>
      </c>
      <c r="R106" s="54" t="e">
        <f>GEOMEAN(R3:R98)</f>
        <v>#NUM!</v>
      </c>
    </row>
    <row r="107" spans="1:40">
      <c r="B107" s="1" t="s">
        <v>30</v>
      </c>
      <c r="Q107" s="55" t="e">
        <f>Q106/I106</f>
        <v>#NUM!</v>
      </c>
      <c r="R107" s="55" t="e">
        <f>R106/J106</f>
        <v>#NUM!</v>
      </c>
    </row>
    <row r="108" spans="1:40">
      <c r="B108" s="1" t="s">
        <v>31</v>
      </c>
      <c r="I108" s="54">
        <f>SUM(I3:I98)/3600</f>
        <v>0.38482333333333341</v>
      </c>
      <c r="J108" s="54">
        <f>SUM(J3:J98)</f>
        <v>300.94880916666671</v>
      </c>
      <c r="Q108" s="54">
        <f>SUM(Q3:Q98)/3600</f>
        <v>0</v>
      </c>
      <c r="R108" s="54">
        <f>SUM(R3:R98)</f>
        <v>0</v>
      </c>
    </row>
    <row r="111" spans="1:40" ht="12.75" thickBot="1">
      <c r="B111" s="1" t="s">
        <v>71</v>
      </c>
      <c r="T111" s="48"/>
      <c r="U111" s="49"/>
      <c r="V111" s="49"/>
      <c r="W111" s="48"/>
      <c r="X111" s="49"/>
      <c r="Y111" s="50"/>
    </row>
    <row r="112" spans="1:40" ht="12.75" thickBot="1">
      <c r="A112" s="3"/>
      <c r="B112" s="4" t="s">
        <v>72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 t="e">
        <f t="shared" ref="T112:Y112" ca="1" si="28">AVERAGE(T3,T7,T19,T23,T27,T31,T35,T39,T43,T47,T51,T55,T59,T63,T67,T71,T75,T79)</f>
        <v>#NAME?</v>
      </c>
      <c r="U112" s="49" t="e">
        <f t="shared" ca="1" si="28"/>
        <v>#NAME?</v>
      </c>
      <c r="V112" s="50" t="e">
        <f t="shared" ca="1" si="28"/>
        <v>#NAME?</v>
      </c>
      <c r="W112" s="49" t="e">
        <f t="shared" ca="1" si="28"/>
        <v>#NAME?</v>
      </c>
      <c r="X112" s="49" t="e">
        <f t="shared" ca="1" si="28"/>
        <v>#NAME?</v>
      </c>
      <c r="Y112" s="50" t="e">
        <f t="shared" ca="1" si="28"/>
        <v>#NAME?</v>
      </c>
    </row>
    <row r="113" spans="2:18">
      <c r="B113" s="1" t="s">
        <v>29</v>
      </c>
      <c r="I113" s="54">
        <f>GEOMEAN(I19:I82)</f>
        <v>11.497815986605191</v>
      </c>
      <c r="J113" s="54">
        <f>GEOMEAN(J19:J82)</f>
        <v>2.4303834025559112</v>
      </c>
      <c r="Q113" s="54" t="e">
        <f>GEOMEAN(Q19:Q82)</f>
        <v>#NUM!</v>
      </c>
      <c r="R113" s="54" t="e">
        <f>GEOMEAN(R19:R82)</f>
        <v>#NUM!</v>
      </c>
    </row>
    <row r="114" spans="2:18">
      <c r="B114" s="1" t="s">
        <v>30</v>
      </c>
      <c r="Q114" s="55" t="e">
        <f>Q113/I113</f>
        <v>#NUM!</v>
      </c>
      <c r="R114" s="55" t="e">
        <f>R113/J113</f>
        <v>#NUM!</v>
      </c>
    </row>
  </sheetData>
  <mergeCells count="4">
    <mergeCell ref="D1:J1"/>
    <mergeCell ref="L1:R1"/>
    <mergeCell ref="T1:V1"/>
    <mergeCell ref="W1:Y1"/>
  </mergeCells>
  <phoneticPr fontId="1" type="noConversion"/>
  <conditionalFormatting sqref="W78:X78">
    <cfRule type="cellIs" dxfId="1275" priority="55" operator="greaterThan">
      <formula>0.03</formula>
    </cfRule>
    <cfRule type="cellIs" dxfId="1274" priority="56" stopIfTrue="1" operator="lessThan">
      <formula>-0.03</formula>
    </cfRule>
  </conditionalFormatting>
  <conditionalFormatting sqref="T3:V82">
    <cfRule type="cellIs" dxfId="1273" priority="215" operator="greaterThan">
      <formula>0.03</formula>
    </cfRule>
    <cfRule type="cellIs" dxfId="1272" priority="216" stopIfTrue="1" operator="lessThan">
      <formula>-0.03</formula>
    </cfRule>
  </conditionalFormatting>
  <conditionalFormatting sqref="W3">
    <cfRule type="cellIs" dxfId="1271" priority="213" operator="greaterThan">
      <formula>0.03</formula>
    </cfRule>
    <cfRule type="cellIs" dxfId="1270" priority="214" stopIfTrue="1" operator="lessThan">
      <formula>-0.03</formula>
    </cfRule>
  </conditionalFormatting>
  <conditionalFormatting sqref="X3">
    <cfRule type="cellIs" dxfId="1269" priority="211" operator="greaterThan">
      <formula>0.03</formula>
    </cfRule>
    <cfRule type="cellIs" dxfId="1268" priority="212" stopIfTrue="1" operator="lessThan">
      <formula>-0.03</formula>
    </cfRule>
  </conditionalFormatting>
  <conditionalFormatting sqref="Y3">
    <cfRule type="cellIs" dxfId="1267" priority="209" operator="greaterThan">
      <formula>0.03</formula>
    </cfRule>
    <cfRule type="cellIs" dxfId="1266" priority="210" stopIfTrue="1" operator="lessThan">
      <formula>-0.03</formula>
    </cfRule>
  </conditionalFormatting>
  <conditionalFormatting sqref="W7">
    <cfRule type="cellIs" dxfId="1265" priority="207" operator="greaterThan">
      <formula>0.03</formula>
    </cfRule>
    <cfRule type="cellIs" dxfId="1264" priority="208" stopIfTrue="1" operator="lessThan">
      <formula>-0.03</formula>
    </cfRule>
  </conditionalFormatting>
  <conditionalFormatting sqref="X7">
    <cfRule type="cellIs" dxfId="1263" priority="205" operator="greaterThan">
      <formula>0.03</formula>
    </cfRule>
    <cfRule type="cellIs" dxfId="1262" priority="206" stopIfTrue="1" operator="lessThan">
      <formula>-0.03</formula>
    </cfRule>
  </conditionalFormatting>
  <conditionalFormatting sqref="Y7">
    <cfRule type="cellIs" dxfId="1261" priority="203" operator="greaterThan">
      <formula>0.03</formula>
    </cfRule>
    <cfRule type="cellIs" dxfId="1260" priority="204" stopIfTrue="1" operator="lessThan">
      <formula>-0.03</formula>
    </cfRule>
  </conditionalFormatting>
  <conditionalFormatting sqref="W11">
    <cfRule type="cellIs" dxfId="1259" priority="201" operator="greaterThan">
      <formula>0.03</formula>
    </cfRule>
    <cfRule type="cellIs" dxfId="1258" priority="202" stopIfTrue="1" operator="lessThan">
      <formula>-0.03</formula>
    </cfRule>
  </conditionalFormatting>
  <conditionalFormatting sqref="X11">
    <cfRule type="cellIs" dxfId="1257" priority="199" operator="greaterThan">
      <formula>0.03</formula>
    </cfRule>
    <cfRule type="cellIs" dxfId="1256" priority="200" stopIfTrue="1" operator="lessThan">
      <formula>-0.03</formula>
    </cfRule>
  </conditionalFormatting>
  <conditionalFormatting sqref="Y11">
    <cfRule type="cellIs" dxfId="1255" priority="197" operator="greaterThan">
      <formula>0.03</formula>
    </cfRule>
    <cfRule type="cellIs" dxfId="1254" priority="198" stopIfTrue="1" operator="lessThan">
      <formula>-0.03</formula>
    </cfRule>
  </conditionalFormatting>
  <conditionalFormatting sqref="W15">
    <cfRule type="cellIs" dxfId="1253" priority="195" operator="greaterThan">
      <formula>0.03</formula>
    </cfRule>
    <cfRule type="cellIs" dxfId="1252" priority="196" stopIfTrue="1" operator="lessThan">
      <formula>-0.03</formula>
    </cfRule>
  </conditionalFormatting>
  <conditionalFormatting sqref="X15">
    <cfRule type="cellIs" dxfId="1251" priority="193" operator="greaterThan">
      <formula>0.03</formula>
    </cfRule>
    <cfRule type="cellIs" dxfId="1250" priority="194" stopIfTrue="1" operator="lessThan">
      <formula>-0.03</formula>
    </cfRule>
  </conditionalFormatting>
  <conditionalFormatting sqref="Y15">
    <cfRule type="cellIs" dxfId="1249" priority="191" operator="greaterThan">
      <formula>0.03</formula>
    </cfRule>
    <cfRule type="cellIs" dxfId="1248" priority="192" stopIfTrue="1" operator="lessThan">
      <formula>-0.03</formula>
    </cfRule>
  </conditionalFormatting>
  <conditionalFormatting sqref="W19">
    <cfRule type="cellIs" dxfId="1247" priority="189" operator="greaterThan">
      <formula>0.03</formula>
    </cfRule>
    <cfRule type="cellIs" dxfId="1246" priority="190" stopIfTrue="1" operator="lessThan">
      <formula>-0.03</formula>
    </cfRule>
  </conditionalFormatting>
  <conditionalFormatting sqref="X19">
    <cfRule type="cellIs" dxfId="1245" priority="187" operator="greaterThan">
      <formula>0.03</formula>
    </cfRule>
    <cfRule type="cellIs" dxfId="1244" priority="188" stopIfTrue="1" operator="lessThan">
      <formula>-0.03</formula>
    </cfRule>
  </conditionalFormatting>
  <conditionalFormatting sqref="Y19">
    <cfRule type="cellIs" dxfId="1243" priority="185" operator="greaterThan">
      <formula>0.03</formula>
    </cfRule>
    <cfRule type="cellIs" dxfId="1242" priority="186" stopIfTrue="1" operator="lessThan">
      <formula>-0.03</formula>
    </cfRule>
  </conditionalFormatting>
  <conditionalFormatting sqref="W23">
    <cfRule type="cellIs" dxfId="1241" priority="183" operator="greaterThan">
      <formula>0.03</formula>
    </cfRule>
    <cfRule type="cellIs" dxfId="1240" priority="184" stopIfTrue="1" operator="lessThan">
      <formula>-0.03</formula>
    </cfRule>
  </conditionalFormatting>
  <conditionalFormatting sqref="X23">
    <cfRule type="cellIs" dxfId="1239" priority="181" operator="greaterThan">
      <formula>0.03</formula>
    </cfRule>
    <cfRule type="cellIs" dxfId="1238" priority="182" stopIfTrue="1" operator="lessThan">
      <formula>-0.03</formula>
    </cfRule>
  </conditionalFormatting>
  <conditionalFormatting sqref="Y23">
    <cfRule type="cellIs" dxfId="1237" priority="179" operator="greaterThan">
      <formula>0.03</formula>
    </cfRule>
    <cfRule type="cellIs" dxfId="1236" priority="180" stopIfTrue="1" operator="lessThan">
      <formula>-0.03</formula>
    </cfRule>
  </conditionalFormatting>
  <conditionalFormatting sqref="W27">
    <cfRule type="cellIs" dxfId="1235" priority="177" operator="greaterThan">
      <formula>0.03</formula>
    </cfRule>
    <cfRule type="cellIs" dxfId="1234" priority="178" stopIfTrue="1" operator="lessThan">
      <formula>-0.03</formula>
    </cfRule>
  </conditionalFormatting>
  <conditionalFormatting sqref="X27">
    <cfRule type="cellIs" dxfId="1233" priority="175" operator="greaterThan">
      <formula>0.03</formula>
    </cfRule>
    <cfRule type="cellIs" dxfId="1232" priority="176" stopIfTrue="1" operator="lessThan">
      <formula>-0.03</formula>
    </cfRule>
  </conditionalFormatting>
  <conditionalFormatting sqref="Y27">
    <cfRule type="cellIs" dxfId="1231" priority="173" operator="greaterThan">
      <formula>0.03</formula>
    </cfRule>
    <cfRule type="cellIs" dxfId="1230" priority="174" stopIfTrue="1" operator="lessThan">
      <formula>-0.03</formula>
    </cfRule>
  </conditionalFormatting>
  <conditionalFormatting sqref="W31">
    <cfRule type="cellIs" dxfId="1229" priority="171" operator="greaterThan">
      <formula>0.03</formula>
    </cfRule>
    <cfRule type="cellIs" dxfId="1228" priority="172" stopIfTrue="1" operator="lessThan">
      <formula>-0.03</formula>
    </cfRule>
  </conditionalFormatting>
  <conditionalFormatting sqref="X31">
    <cfRule type="cellIs" dxfId="1227" priority="169" operator="greaterThan">
      <formula>0.03</formula>
    </cfRule>
    <cfRule type="cellIs" dxfId="1226" priority="170" stopIfTrue="1" operator="lessThan">
      <formula>-0.03</formula>
    </cfRule>
  </conditionalFormatting>
  <conditionalFormatting sqref="Y31">
    <cfRule type="cellIs" dxfId="1225" priority="167" operator="greaterThan">
      <formula>0.03</formula>
    </cfRule>
    <cfRule type="cellIs" dxfId="1224" priority="168" stopIfTrue="1" operator="lessThan">
      <formula>-0.03</formula>
    </cfRule>
  </conditionalFormatting>
  <conditionalFormatting sqref="W35">
    <cfRule type="cellIs" dxfId="1223" priority="165" operator="greaterThan">
      <formula>0.03</formula>
    </cfRule>
    <cfRule type="cellIs" dxfId="1222" priority="166" stopIfTrue="1" operator="lessThan">
      <formula>-0.03</formula>
    </cfRule>
  </conditionalFormatting>
  <conditionalFormatting sqref="X35">
    <cfRule type="cellIs" dxfId="1221" priority="163" operator="greaterThan">
      <formula>0.03</formula>
    </cfRule>
    <cfRule type="cellIs" dxfId="1220" priority="164" stopIfTrue="1" operator="lessThan">
      <formula>-0.03</formula>
    </cfRule>
  </conditionalFormatting>
  <conditionalFormatting sqref="Y35">
    <cfRule type="cellIs" dxfId="1219" priority="161" operator="greaterThan">
      <formula>0.03</formula>
    </cfRule>
    <cfRule type="cellIs" dxfId="1218" priority="162" stopIfTrue="1" operator="lessThan">
      <formula>-0.03</formula>
    </cfRule>
  </conditionalFormatting>
  <conditionalFormatting sqref="W39">
    <cfRule type="cellIs" dxfId="1217" priority="159" operator="greaterThan">
      <formula>0.03</formula>
    </cfRule>
    <cfRule type="cellIs" dxfId="1216" priority="160" stopIfTrue="1" operator="lessThan">
      <formula>-0.03</formula>
    </cfRule>
  </conditionalFormatting>
  <conditionalFormatting sqref="X39">
    <cfRule type="cellIs" dxfId="1215" priority="157" operator="greaterThan">
      <formula>0.03</formula>
    </cfRule>
    <cfRule type="cellIs" dxfId="1214" priority="158" stopIfTrue="1" operator="lessThan">
      <formula>-0.03</formula>
    </cfRule>
  </conditionalFormatting>
  <conditionalFormatting sqref="Y39">
    <cfRule type="cellIs" dxfId="1213" priority="155" operator="greaterThan">
      <formula>0.03</formula>
    </cfRule>
    <cfRule type="cellIs" dxfId="1212" priority="156" stopIfTrue="1" operator="lessThan">
      <formula>-0.03</formula>
    </cfRule>
  </conditionalFormatting>
  <conditionalFormatting sqref="W43">
    <cfRule type="cellIs" dxfId="1211" priority="153" operator="greaterThan">
      <formula>0.03</formula>
    </cfRule>
    <cfRule type="cellIs" dxfId="1210" priority="154" stopIfTrue="1" operator="lessThan">
      <formula>-0.03</formula>
    </cfRule>
  </conditionalFormatting>
  <conditionalFormatting sqref="X43">
    <cfRule type="cellIs" dxfId="1209" priority="151" operator="greaterThan">
      <formula>0.03</formula>
    </cfRule>
    <cfRule type="cellIs" dxfId="1208" priority="152" stopIfTrue="1" operator="lessThan">
      <formula>-0.03</formula>
    </cfRule>
  </conditionalFormatting>
  <conditionalFormatting sqref="Y43">
    <cfRule type="cellIs" dxfId="1207" priority="149" operator="greaterThan">
      <formula>0.03</formula>
    </cfRule>
    <cfRule type="cellIs" dxfId="1206" priority="150" stopIfTrue="1" operator="lessThan">
      <formula>-0.03</formula>
    </cfRule>
  </conditionalFormatting>
  <conditionalFormatting sqref="W47">
    <cfRule type="cellIs" dxfId="1205" priority="147" operator="greaterThan">
      <formula>0.03</formula>
    </cfRule>
    <cfRule type="cellIs" dxfId="1204" priority="148" stopIfTrue="1" operator="lessThan">
      <formula>-0.03</formula>
    </cfRule>
  </conditionalFormatting>
  <conditionalFormatting sqref="X47">
    <cfRule type="cellIs" dxfId="1203" priority="145" operator="greaterThan">
      <formula>0.03</formula>
    </cfRule>
    <cfRule type="cellIs" dxfId="1202" priority="146" stopIfTrue="1" operator="lessThan">
      <formula>-0.03</formula>
    </cfRule>
  </conditionalFormatting>
  <conditionalFormatting sqref="Y47">
    <cfRule type="cellIs" dxfId="1201" priority="143" operator="greaterThan">
      <formula>0.03</formula>
    </cfRule>
    <cfRule type="cellIs" dxfId="1200" priority="144" stopIfTrue="1" operator="lessThan">
      <formula>-0.03</formula>
    </cfRule>
  </conditionalFormatting>
  <conditionalFormatting sqref="W51">
    <cfRule type="cellIs" dxfId="1199" priority="141" operator="greaterThan">
      <formula>0.03</formula>
    </cfRule>
    <cfRule type="cellIs" dxfId="1198" priority="142" stopIfTrue="1" operator="lessThan">
      <formula>-0.03</formula>
    </cfRule>
  </conditionalFormatting>
  <conditionalFormatting sqref="X51">
    <cfRule type="cellIs" dxfId="1197" priority="139" operator="greaterThan">
      <formula>0.03</formula>
    </cfRule>
    <cfRule type="cellIs" dxfId="1196" priority="140" stopIfTrue="1" operator="lessThan">
      <formula>-0.03</formula>
    </cfRule>
  </conditionalFormatting>
  <conditionalFormatting sqref="Y51">
    <cfRule type="cellIs" dxfId="1195" priority="137" operator="greaterThan">
      <formula>0.03</formula>
    </cfRule>
    <cfRule type="cellIs" dxfId="1194" priority="138" stopIfTrue="1" operator="lessThan">
      <formula>-0.03</formula>
    </cfRule>
  </conditionalFormatting>
  <conditionalFormatting sqref="W55">
    <cfRule type="cellIs" dxfId="1193" priority="135" operator="greaterThan">
      <formula>0.03</formula>
    </cfRule>
    <cfRule type="cellIs" dxfId="1192" priority="136" stopIfTrue="1" operator="lessThan">
      <formula>-0.03</formula>
    </cfRule>
  </conditionalFormatting>
  <conditionalFormatting sqref="X55">
    <cfRule type="cellIs" dxfId="1191" priority="133" operator="greaterThan">
      <formula>0.03</formula>
    </cfRule>
    <cfRule type="cellIs" dxfId="1190" priority="134" stopIfTrue="1" operator="lessThan">
      <formula>-0.03</formula>
    </cfRule>
  </conditionalFormatting>
  <conditionalFormatting sqref="Y55">
    <cfRule type="cellIs" dxfId="1189" priority="131" operator="greaterThan">
      <formula>0.03</formula>
    </cfRule>
    <cfRule type="cellIs" dxfId="1188" priority="132" stopIfTrue="1" operator="lessThan">
      <formula>-0.03</formula>
    </cfRule>
  </conditionalFormatting>
  <conditionalFormatting sqref="W59">
    <cfRule type="cellIs" dxfId="1187" priority="129" operator="greaterThan">
      <formula>0.03</formula>
    </cfRule>
    <cfRule type="cellIs" dxfId="1186" priority="130" stopIfTrue="1" operator="lessThan">
      <formula>-0.03</formula>
    </cfRule>
  </conditionalFormatting>
  <conditionalFormatting sqref="X59">
    <cfRule type="cellIs" dxfId="1185" priority="127" operator="greaterThan">
      <formula>0.03</formula>
    </cfRule>
    <cfRule type="cellIs" dxfId="1184" priority="128" stopIfTrue="1" operator="lessThan">
      <formula>-0.03</formula>
    </cfRule>
  </conditionalFormatting>
  <conditionalFormatting sqref="Y59">
    <cfRule type="cellIs" dxfId="1183" priority="125" operator="greaterThan">
      <formula>0.03</formula>
    </cfRule>
    <cfRule type="cellIs" dxfId="1182" priority="126" stopIfTrue="1" operator="lessThan">
      <formula>-0.03</formula>
    </cfRule>
  </conditionalFormatting>
  <conditionalFormatting sqref="W63">
    <cfRule type="cellIs" dxfId="1181" priority="123" operator="greaterThan">
      <formula>0.03</formula>
    </cfRule>
    <cfRule type="cellIs" dxfId="1180" priority="124" stopIfTrue="1" operator="lessThan">
      <formula>-0.03</formula>
    </cfRule>
  </conditionalFormatting>
  <conditionalFormatting sqref="X63">
    <cfRule type="cellIs" dxfId="1179" priority="121" operator="greaterThan">
      <formula>0.03</formula>
    </cfRule>
    <cfRule type="cellIs" dxfId="1178" priority="122" stopIfTrue="1" operator="lessThan">
      <formula>-0.03</formula>
    </cfRule>
  </conditionalFormatting>
  <conditionalFormatting sqref="Y63">
    <cfRule type="cellIs" dxfId="1177" priority="119" operator="greaterThan">
      <formula>0.03</formula>
    </cfRule>
    <cfRule type="cellIs" dxfId="1176" priority="120" stopIfTrue="1" operator="lessThan">
      <formula>-0.03</formula>
    </cfRule>
  </conditionalFormatting>
  <conditionalFormatting sqref="W67">
    <cfRule type="cellIs" dxfId="1175" priority="117" operator="greaterThan">
      <formula>0.03</formula>
    </cfRule>
    <cfRule type="cellIs" dxfId="1174" priority="118" stopIfTrue="1" operator="lessThan">
      <formula>-0.03</formula>
    </cfRule>
  </conditionalFormatting>
  <conditionalFormatting sqref="X67">
    <cfRule type="cellIs" dxfId="1173" priority="115" operator="greaterThan">
      <formula>0.03</formula>
    </cfRule>
    <cfRule type="cellIs" dxfId="1172" priority="116" stopIfTrue="1" operator="lessThan">
      <formula>-0.03</formula>
    </cfRule>
  </conditionalFormatting>
  <conditionalFormatting sqref="Y67">
    <cfRule type="cellIs" dxfId="1171" priority="113" operator="greaterThan">
      <formula>0.03</formula>
    </cfRule>
    <cfRule type="cellIs" dxfId="1170" priority="114" stopIfTrue="1" operator="lessThan">
      <formula>-0.03</formula>
    </cfRule>
  </conditionalFormatting>
  <conditionalFormatting sqref="W71">
    <cfRule type="cellIs" dxfId="1169" priority="111" operator="greaterThan">
      <formula>0.03</formula>
    </cfRule>
    <cfRule type="cellIs" dxfId="1168" priority="112" stopIfTrue="1" operator="lessThan">
      <formula>-0.03</formula>
    </cfRule>
  </conditionalFormatting>
  <conditionalFormatting sqref="X71">
    <cfRule type="cellIs" dxfId="1167" priority="109" operator="greaterThan">
      <formula>0.03</formula>
    </cfRule>
    <cfRule type="cellIs" dxfId="1166" priority="110" stopIfTrue="1" operator="lessThan">
      <formula>-0.03</formula>
    </cfRule>
  </conditionalFormatting>
  <conditionalFormatting sqref="Y71">
    <cfRule type="cellIs" dxfId="1165" priority="107" operator="greaterThan">
      <formula>0.03</formula>
    </cfRule>
    <cfRule type="cellIs" dxfId="1164" priority="108" stopIfTrue="1" operator="lessThan">
      <formula>-0.03</formula>
    </cfRule>
  </conditionalFormatting>
  <conditionalFormatting sqref="W75">
    <cfRule type="cellIs" dxfId="1163" priority="105" operator="greaterThan">
      <formula>0.03</formula>
    </cfRule>
    <cfRule type="cellIs" dxfId="1162" priority="106" stopIfTrue="1" operator="lessThan">
      <formula>-0.03</formula>
    </cfRule>
  </conditionalFormatting>
  <conditionalFormatting sqref="X75">
    <cfRule type="cellIs" dxfId="1161" priority="103" operator="greaterThan">
      <formula>0.03</formula>
    </cfRule>
    <cfRule type="cellIs" dxfId="1160" priority="104" stopIfTrue="1" operator="lessThan">
      <formula>-0.03</formula>
    </cfRule>
  </conditionalFormatting>
  <conditionalFormatting sqref="Y75">
    <cfRule type="cellIs" dxfId="1159" priority="101" operator="greaterThan">
      <formula>0.03</formula>
    </cfRule>
    <cfRule type="cellIs" dxfId="1158" priority="102" stopIfTrue="1" operator="lessThan">
      <formula>-0.03</formula>
    </cfRule>
  </conditionalFormatting>
  <conditionalFormatting sqref="W79">
    <cfRule type="cellIs" dxfId="1157" priority="99" operator="greaterThan">
      <formula>0.03</formula>
    </cfRule>
    <cfRule type="cellIs" dxfId="1156" priority="100" stopIfTrue="1" operator="lessThan">
      <formula>-0.03</formula>
    </cfRule>
  </conditionalFormatting>
  <conditionalFormatting sqref="X79">
    <cfRule type="cellIs" dxfId="1155" priority="97" operator="greaterThan">
      <formula>0.03</formula>
    </cfRule>
    <cfRule type="cellIs" dxfId="1154" priority="98" stopIfTrue="1" operator="lessThan">
      <formula>-0.03</formula>
    </cfRule>
  </conditionalFormatting>
  <conditionalFormatting sqref="Y79">
    <cfRule type="cellIs" dxfId="1153" priority="95" operator="greaterThan">
      <formula>0.03</formula>
    </cfRule>
    <cfRule type="cellIs" dxfId="1152" priority="96" stopIfTrue="1" operator="lessThan">
      <formula>-0.03</formula>
    </cfRule>
  </conditionalFormatting>
  <conditionalFormatting sqref="T83:V98">
    <cfRule type="cellIs" dxfId="1151" priority="49" operator="greaterThan">
      <formula>0.03</formula>
    </cfRule>
    <cfRule type="cellIs" dxfId="1150" priority="50" stopIfTrue="1" operator="lessThan">
      <formula>-0.03</formula>
    </cfRule>
  </conditionalFormatting>
  <conditionalFormatting sqref="W6:X6">
    <cfRule type="cellIs" dxfId="1149" priority="91" operator="greaterThan">
      <formula>0.03</formula>
    </cfRule>
    <cfRule type="cellIs" dxfId="1148" priority="92" stopIfTrue="1" operator="lessThan">
      <formula>-0.03</formula>
    </cfRule>
  </conditionalFormatting>
  <conditionalFormatting sqref="W10:X10">
    <cfRule type="cellIs" dxfId="1147" priority="89" operator="greaterThan">
      <formula>0.03</formula>
    </cfRule>
    <cfRule type="cellIs" dxfId="1146" priority="90" stopIfTrue="1" operator="lessThan">
      <formula>-0.03</formula>
    </cfRule>
  </conditionalFormatting>
  <conditionalFormatting sqref="W14:X14">
    <cfRule type="cellIs" dxfId="1145" priority="87" operator="greaterThan">
      <formula>0.03</formula>
    </cfRule>
    <cfRule type="cellIs" dxfId="1144" priority="88" stopIfTrue="1" operator="lessThan">
      <formula>-0.03</formula>
    </cfRule>
  </conditionalFormatting>
  <conditionalFormatting sqref="W18:X18">
    <cfRule type="cellIs" dxfId="1143" priority="85" operator="greaterThan">
      <formula>0.03</formula>
    </cfRule>
    <cfRule type="cellIs" dxfId="1142" priority="86" stopIfTrue="1" operator="lessThan">
      <formula>-0.03</formula>
    </cfRule>
  </conditionalFormatting>
  <conditionalFormatting sqref="W22:X22">
    <cfRule type="cellIs" dxfId="1141" priority="83" operator="greaterThan">
      <formula>0.03</formula>
    </cfRule>
    <cfRule type="cellIs" dxfId="1140" priority="84" stopIfTrue="1" operator="lessThan">
      <formula>-0.03</formula>
    </cfRule>
  </conditionalFormatting>
  <conditionalFormatting sqref="W26:X26">
    <cfRule type="cellIs" dxfId="1139" priority="81" operator="greaterThan">
      <formula>0.03</formula>
    </cfRule>
    <cfRule type="cellIs" dxfId="1138" priority="82" stopIfTrue="1" operator="lessThan">
      <formula>-0.03</formula>
    </cfRule>
  </conditionalFormatting>
  <conditionalFormatting sqref="W30:X30">
    <cfRule type="cellIs" dxfId="1137" priority="79" operator="greaterThan">
      <formula>0.03</formula>
    </cfRule>
    <cfRule type="cellIs" dxfId="1136" priority="80" stopIfTrue="1" operator="lessThan">
      <formula>-0.03</formula>
    </cfRule>
  </conditionalFormatting>
  <conditionalFormatting sqref="W34:X34">
    <cfRule type="cellIs" dxfId="1135" priority="77" operator="greaterThan">
      <formula>0.03</formula>
    </cfRule>
    <cfRule type="cellIs" dxfId="1134" priority="78" stopIfTrue="1" operator="lessThan">
      <formula>-0.03</formula>
    </cfRule>
  </conditionalFormatting>
  <conditionalFormatting sqref="W38:X38">
    <cfRule type="cellIs" dxfId="1133" priority="75" operator="greaterThan">
      <formula>0.03</formula>
    </cfRule>
    <cfRule type="cellIs" dxfId="1132" priority="76" stopIfTrue="1" operator="lessThan">
      <formula>-0.03</formula>
    </cfRule>
  </conditionalFormatting>
  <conditionalFormatting sqref="W42:X42">
    <cfRule type="cellIs" dxfId="1131" priority="73" operator="greaterThan">
      <formula>0.03</formula>
    </cfRule>
    <cfRule type="cellIs" dxfId="1130" priority="74" stopIfTrue="1" operator="lessThan">
      <formula>-0.03</formula>
    </cfRule>
  </conditionalFormatting>
  <conditionalFormatting sqref="W46:X46">
    <cfRule type="cellIs" dxfId="1129" priority="71" operator="greaterThan">
      <formula>0.03</formula>
    </cfRule>
    <cfRule type="cellIs" dxfId="1128" priority="72" stopIfTrue="1" operator="lessThan">
      <formula>-0.03</formula>
    </cfRule>
  </conditionalFormatting>
  <conditionalFormatting sqref="W50:X50">
    <cfRule type="cellIs" dxfId="1127" priority="69" operator="greaterThan">
      <formula>0.03</formula>
    </cfRule>
    <cfRule type="cellIs" dxfId="1126" priority="70" stopIfTrue="1" operator="lessThan">
      <formula>-0.03</formula>
    </cfRule>
  </conditionalFormatting>
  <conditionalFormatting sqref="W54:X54">
    <cfRule type="cellIs" dxfId="1125" priority="67" operator="greaterThan">
      <formula>0.03</formula>
    </cfRule>
    <cfRule type="cellIs" dxfId="1124" priority="68" stopIfTrue="1" operator="lessThan">
      <formula>-0.03</formula>
    </cfRule>
  </conditionalFormatting>
  <conditionalFormatting sqref="W58:X58">
    <cfRule type="cellIs" dxfId="1123" priority="65" operator="greaterThan">
      <formula>0.03</formula>
    </cfRule>
    <cfRule type="cellIs" dxfId="1122" priority="66" stopIfTrue="1" operator="lessThan">
      <formula>-0.03</formula>
    </cfRule>
  </conditionalFormatting>
  <conditionalFormatting sqref="W62:X62">
    <cfRule type="cellIs" dxfId="1121" priority="63" operator="greaterThan">
      <formula>0.03</formula>
    </cfRule>
    <cfRule type="cellIs" dxfId="1120" priority="64" stopIfTrue="1" operator="lessThan">
      <formula>-0.03</formula>
    </cfRule>
  </conditionalFormatting>
  <conditionalFormatting sqref="W66:X66">
    <cfRule type="cellIs" dxfId="1119" priority="61" operator="greaterThan">
      <formula>0.03</formula>
    </cfRule>
    <cfRule type="cellIs" dxfId="1118" priority="62" stopIfTrue="1" operator="lessThan">
      <formula>-0.03</formula>
    </cfRule>
  </conditionalFormatting>
  <conditionalFormatting sqref="W70:X70">
    <cfRule type="cellIs" dxfId="1117" priority="59" operator="greaterThan">
      <formula>0.03</formula>
    </cfRule>
    <cfRule type="cellIs" dxfId="1116" priority="60" stopIfTrue="1" operator="lessThan">
      <formula>-0.03</formula>
    </cfRule>
  </conditionalFormatting>
  <conditionalFormatting sqref="W74:X74">
    <cfRule type="cellIs" dxfId="1115" priority="57" operator="greaterThan">
      <formula>0.03</formula>
    </cfRule>
    <cfRule type="cellIs" dxfId="1114" priority="58" stopIfTrue="1" operator="lessThan">
      <formula>-0.03</formula>
    </cfRule>
  </conditionalFormatting>
  <conditionalFormatting sqref="T99:V105">
    <cfRule type="cellIs" dxfId="1113" priority="53" operator="greaterThan">
      <formula>0.03</formula>
    </cfRule>
    <cfRule type="cellIs" dxfId="1112" priority="54" stopIfTrue="1" operator="lessThan">
      <formula>-0.03</formula>
    </cfRule>
  </conditionalFormatting>
  <conditionalFormatting sqref="W99:Y103 W105:Y105">
    <cfRule type="cellIs" dxfId="1111" priority="51" operator="greaterThan">
      <formula>0.03</formula>
    </cfRule>
    <cfRule type="cellIs" dxfId="1110" priority="52" stopIfTrue="1" operator="lessThan">
      <formula>-0.03</formula>
    </cfRule>
  </conditionalFormatting>
  <conditionalFormatting sqref="W83">
    <cfRule type="cellIs" dxfId="1109" priority="47" operator="greaterThan">
      <formula>0.03</formula>
    </cfRule>
    <cfRule type="cellIs" dxfId="1108" priority="48" stopIfTrue="1" operator="lessThan">
      <formula>-0.03</formula>
    </cfRule>
  </conditionalFormatting>
  <conditionalFormatting sqref="X83">
    <cfRule type="cellIs" dxfId="1107" priority="45" operator="greaterThan">
      <formula>0.03</formula>
    </cfRule>
    <cfRule type="cellIs" dxfId="1106" priority="46" stopIfTrue="1" operator="lessThan">
      <formula>-0.03</formula>
    </cfRule>
  </conditionalFormatting>
  <conditionalFormatting sqref="Y83">
    <cfRule type="cellIs" dxfId="1105" priority="43" operator="greaterThan">
      <formula>0.03</formula>
    </cfRule>
    <cfRule type="cellIs" dxfId="1104" priority="44" stopIfTrue="1" operator="lessThan">
      <formula>-0.03</formula>
    </cfRule>
  </conditionalFormatting>
  <conditionalFormatting sqref="W87">
    <cfRule type="cellIs" dxfId="1103" priority="41" operator="greaterThan">
      <formula>0.03</formula>
    </cfRule>
    <cfRule type="cellIs" dxfId="1102" priority="42" stopIfTrue="1" operator="lessThan">
      <formula>-0.03</formula>
    </cfRule>
  </conditionalFormatting>
  <conditionalFormatting sqref="X87">
    <cfRule type="cellIs" dxfId="1101" priority="39" operator="greaterThan">
      <formula>0.03</formula>
    </cfRule>
    <cfRule type="cellIs" dxfId="1100" priority="40" stopIfTrue="1" operator="lessThan">
      <formula>-0.03</formula>
    </cfRule>
  </conditionalFormatting>
  <conditionalFormatting sqref="Y87">
    <cfRule type="cellIs" dxfId="1099" priority="37" operator="greaterThan">
      <formula>0.03</formula>
    </cfRule>
    <cfRule type="cellIs" dxfId="1098" priority="38" stopIfTrue="1" operator="lessThan">
      <formula>-0.03</formula>
    </cfRule>
  </conditionalFormatting>
  <conditionalFormatting sqref="W91">
    <cfRule type="cellIs" dxfId="1097" priority="35" operator="greaterThan">
      <formula>0.03</formula>
    </cfRule>
    <cfRule type="cellIs" dxfId="1096" priority="36" stopIfTrue="1" operator="lessThan">
      <formula>-0.03</formula>
    </cfRule>
  </conditionalFormatting>
  <conditionalFormatting sqref="X91">
    <cfRule type="cellIs" dxfId="1095" priority="33" operator="greaterThan">
      <formula>0.03</formula>
    </cfRule>
    <cfRule type="cellIs" dxfId="1094" priority="34" stopIfTrue="1" operator="lessThan">
      <formula>-0.03</formula>
    </cfRule>
  </conditionalFormatting>
  <conditionalFormatting sqref="Y91">
    <cfRule type="cellIs" dxfId="1093" priority="31" operator="greaterThan">
      <formula>0.03</formula>
    </cfRule>
    <cfRule type="cellIs" dxfId="1092" priority="32" stopIfTrue="1" operator="lessThan">
      <formula>-0.03</formula>
    </cfRule>
  </conditionalFormatting>
  <conditionalFormatting sqref="W95">
    <cfRule type="cellIs" dxfId="1091" priority="29" operator="greaterThan">
      <formula>0.03</formula>
    </cfRule>
    <cfRule type="cellIs" dxfId="1090" priority="30" stopIfTrue="1" operator="lessThan">
      <formula>-0.03</formula>
    </cfRule>
  </conditionalFormatting>
  <conditionalFormatting sqref="X95">
    <cfRule type="cellIs" dxfId="1089" priority="27" operator="greaterThan">
      <formula>0.03</formula>
    </cfRule>
    <cfRule type="cellIs" dxfId="1088" priority="28" stopIfTrue="1" operator="lessThan">
      <formula>-0.03</formula>
    </cfRule>
  </conditionalFormatting>
  <conditionalFormatting sqref="Y95">
    <cfRule type="cellIs" dxfId="1087" priority="25" operator="greaterThan">
      <formula>0.03</formula>
    </cfRule>
    <cfRule type="cellIs" dxfId="1086" priority="26" stopIfTrue="1" operator="lessThan">
      <formula>-0.03</formula>
    </cfRule>
  </conditionalFormatting>
  <conditionalFormatting sqref="W86:X86">
    <cfRule type="cellIs" dxfId="1085" priority="23" operator="greaterThan">
      <formula>0.03</formula>
    </cfRule>
    <cfRule type="cellIs" dxfId="1084" priority="24" stopIfTrue="1" operator="lessThan">
      <formula>-0.03</formula>
    </cfRule>
  </conditionalFormatting>
  <conditionalFormatting sqref="W90:X90">
    <cfRule type="cellIs" dxfId="1083" priority="21" operator="greaterThan">
      <formula>0.03</formula>
    </cfRule>
    <cfRule type="cellIs" dxfId="1082" priority="22" stopIfTrue="1" operator="lessThan">
      <formula>-0.03</formula>
    </cfRule>
  </conditionalFormatting>
  <conditionalFormatting sqref="W94:X94">
    <cfRule type="cellIs" dxfId="1081" priority="19" operator="greaterThan">
      <formula>0.03</formula>
    </cfRule>
    <cfRule type="cellIs" dxfId="1080" priority="20" stopIfTrue="1" operator="lessThan">
      <formula>-0.03</formula>
    </cfRule>
  </conditionalFormatting>
  <conditionalFormatting sqref="W98:X98">
    <cfRule type="cellIs" dxfId="1079" priority="17" operator="greaterThan">
      <formula>0.03</formula>
    </cfRule>
    <cfRule type="cellIs" dxfId="1078" priority="18" stopIfTrue="1" operator="lessThan">
      <formula>-0.03</formula>
    </cfRule>
  </conditionalFormatting>
  <conditionalFormatting sqref="W104">
    <cfRule type="cellIs" dxfId="1077" priority="15" operator="greaterThan">
      <formula>0.03</formula>
    </cfRule>
    <cfRule type="cellIs" dxfId="1076" priority="16" stopIfTrue="1" operator="lessThan">
      <formula>-0.03</formula>
    </cfRule>
  </conditionalFormatting>
  <conditionalFormatting sqref="X104">
    <cfRule type="cellIs" dxfId="1075" priority="13" operator="greaterThan">
      <formula>0.03</formula>
    </cfRule>
    <cfRule type="cellIs" dxfId="1074" priority="14" stopIfTrue="1" operator="lessThan">
      <formula>-0.03</formula>
    </cfRule>
  </conditionalFormatting>
  <conditionalFormatting sqref="Y104">
    <cfRule type="cellIs" dxfId="1073" priority="11" operator="greaterThan">
      <formula>0.03</formula>
    </cfRule>
    <cfRule type="cellIs" dxfId="1072" priority="12" stopIfTrue="1" operator="lessThan">
      <formula>-0.03</formula>
    </cfRule>
  </conditionalFormatting>
  <conditionalFormatting sqref="T111:V112">
    <cfRule type="cellIs" dxfId="1071" priority="9" operator="greaterThan">
      <formula>0.03</formula>
    </cfRule>
    <cfRule type="cellIs" dxfId="1070" priority="10" stopIfTrue="1" operator="lessThan">
      <formula>-0.03</formula>
    </cfRule>
  </conditionalFormatting>
  <conditionalFormatting sqref="W112:Y112">
    <cfRule type="cellIs" dxfId="1069" priority="7" operator="greaterThan">
      <formula>0.03</formula>
    </cfRule>
    <cfRule type="cellIs" dxfId="1068" priority="8" stopIfTrue="1" operator="lessThan">
      <formula>-0.03</formula>
    </cfRule>
  </conditionalFormatting>
  <conditionalFormatting sqref="W111">
    <cfRule type="cellIs" dxfId="1067" priority="5" operator="greaterThan">
      <formula>0.03</formula>
    </cfRule>
    <cfRule type="cellIs" dxfId="1066" priority="6" stopIfTrue="1" operator="lessThan">
      <formula>-0.03</formula>
    </cfRule>
  </conditionalFormatting>
  <conditionalFormatting sqref="X111">
    <cfRule type="cellIs" dxfId="1065" priority="3" operator="greaterThan">
      <formula>0.03</formula>
    </cfRule>
    <cfRule type="cellIs" dxfId="1064" priority="4" stopIfTrue="1" operator="lessThan">
      <formula>-0.03</formula>
    </cfRule>
  </conditionalFormatting>
  <conditionalFormatting sqref="Y111">
    <cfRule type="cellIs" dxfId="1063" priority="1" operator="greaterThan">
      <formula>0.03</formula>
    </cfRule>
    <cfRule type="cellIs" dxfId="1062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AC114"/>
  <sheetViews>
    <sheetView topLeftCell="C1" workbookViewId="0">
      <selection activeCell="L19" sqref="L19:Q98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customWidth="1"/>
    <col min="13" max="15" width="6.875" style="1" customWidth="1"/>
    <col min="16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9" ht="12.75" thickBot="1">
      <c r="D1" s="146" t="s">
        <v>32</v>
      </c>
      <c r="E1" s="147"/>
      <c r="F1" s="147"/>
      <c r="G1" s="147"/>
      <c r="H1" s="147"/>
      <c r="I1" s="147"/>
      <c r="J1" s="148"/>
      <c r="L1" s="146" t="s">
        <v>33</v>
      </c>
      <c r="M1" s="147"/>
      <c r="N1" s="147"/>
      <c r="O1" s="147"/>
      <c r="P1" s="147"/>
      <c r="Q1" s="147"/>
      <c r="R1" s="148"/>
      <c r="S1" s="2"/>
      <c r="T1" s="146" t="s">
        <v>47</v>
      </c>
      <c r="U1" s="147"/>
      <c r="V1" s="148"/>
      <c r="W1" s="146" t="s">
        <v>48</v>
      </c>
      <c r="X1" s="147"/>
      <c r="Y1" s="148"/>
    </row>
    <row r="2" spans="1:29" ht="12.75" thickBot="1">
      <c r="A2" s="3"/>
      <c r="B2" s="4"/>
      <c r="C2" s="5" t="s">
        <v>1</v>
      </c>
      <c r="D2" s="6" t="s">
        <v>34</v>
      </c>
      <c r="E2" s="7" t="s">
        <v>35</v>
      </c>
      <c r="F2" s="7" t="s">
        <v>36</v>
      </c>
      <c r="G2" s="7" t="s">
        <v>37</v>
      </c>
      <c r="H2" s="7" t="s">
        <v>38</v>
      </c>
      <c r="I2" s="7" t="s">
        <v>39</v>
      </c>
      <c r="J2" s="8" t="s">
        <v>40</v>
      </c>
      <c r="K2" s="2"/>
      <c r="L2" s="6" t="s">
        <v>34</v>
      </c>
      <c r="M2" s="7" t="s">
        <v>35</v>
      </c>
      <c r="N2" s="7" t="s">
        <v>36</v>
      </c>
      <c r="O2" s="7" t="s">
        <v>37</v>
      </c>
      <c r="P2" s="7" t="s">
        <v>38</v>
      </c>
      <c r="Q2" s="7" t="s">
        <v>39</v>
      </c>
      <c r="R2" s="8" t="s">
        <v>40</v>
      </c>
      <c r="S2" s="9"/>
      <c r="T2" s="6" t="s">
        <v>41</v>
      </c>
      <c r="U2" s="7" t="s">
        <v>42</v>
      </c>
      <c r="V2" s="8" t="s">
        <v>43</v>
      </c>
      <c r="W2" s="10" t="s">
        <v>41</v>
      </c>
      <c r="X2" s="11" t="s">
        <v>42</v>
      </c>
      <c r="Y2" s="12" t="s">
        <v>43</v>
      </c>
    </row>
    <row r="3" spans="1:29">
      <c r="A3" s="63" t="s">
        <v>2</v>
      </c>
      <c r="B3" s="63" t="s">
        <v>3</v>
      </c>
      <c r="C3" s="63">
        <v>22</v>
      </c>
      <c r="D3" s="64"/>
      <c r="E3" s="65"/>
      <c r="F3" s="65"/>
      <c r="G3" s="65"/>
      <c r="H3" s="65"/>
      <c r="I3" s="65"/>
      <c r="J3" s="66"/>
      <c r="K3" s="67"/>
      <c r="L3" s="86"/>
      <c r="M3" s="87"/>
      <c r="N3" s="87"/>
      <c r="O3" s="87"/>
      <c r="P3" s="87"/>
      <c r="Q3" s="87"/>
      <c r="R3" s="88"/>
      <c r="S3" s="95"/>
      <c r="T3" s="96"/>
      <c r="U3" s="97"/>
      <c r="V3" s="98"/>
      <c r="W3" s="96"/>
      <c r="X3" s="97"/>
      <c r="Y3" s="98"/>
      <c r="Z3" s="122"/>
      <c r="AA3" s="122"/>
      <c r="AB3" s="122"/>
      <c r="AC3" s="122"/>
    </row>
    <row r="4" spans="1:29">
      <c r="A4" s="72" t="s">
        <v>4</v>
      </c>
      <c r="B4" s="72"/>
      <c r="C4" s="72">
        <v>27</v>
      </c>
      <c r="D4" s="73"/>
      <c r="E4" s="74"/>
      <c r="F4" s="74"/>
      <c r="G4" s="74"/>
      <c r="H4" s="74"/>
      <c r="I4" s="74"/>
      <c r="J4" s="75"/>
      <c r="K4" s="67"/>
      <c r="L4" s="89"/>
      <c r="M4" s="90"/>
      <c r="N4" s="90"/>
      <c r="O4" s="90"/>
      <c r="P4" s="90"/>
      <c r="Q4" s="90"/>
      <c r="R4" s="91"/>
      <c r="S4" s="95"/>
      <c r="T4" s="99"/>
      <c r="U4" s="100"/>
      <c r="V4" s="101"/>
      <c r="W4" s="99"/>
      <c r="X4" s="100"/>
      <c r="Y4" s="101"/>
      <c r="Z4" s="122"/>
      <c r="AA4" s="122"/>
      <c r="AB4" s="122"/>
      <c r="AC4" s="122"/>
    </row>
    <row r="5" spans="1:29">
      <c r="A5" s="72"/>
      <c r="B5" s="72"/>
      <c r="C5" s="72">
        <v>32</v>
      </c>
      <c r="D5" s="73"/>
      <c r="E5" s="74"/>
      <c r="F5" s="74"/>
      <c r="G5" s="74"/>
      <c r="H5" s="74"/>
      <c r="I5" s="74"/>
      <c r="J5" s="75"/>
      <c r="K5" s="67"/>
      <c r="L5" s="89"/>
      <c r="M5" s="90"/>
      <c r="N5" s="90"/>
      <c r="O5" s="90"/>
      <c r="P5" s="90"/>
      <c r="Q5" s="90"/>
      <c r="R5" s="91"/>
      <c r="S5" s="95"/>
      <c r="T5" s="99"/>
      <c r="U5" s="100"/>
      <c r="V5" s="101"/>
      <c r="W5" s="99"/>
      <c r="X5" s="100"/>
      <c r="Y5" s="101"/>
      <c r="Z5" s="122"/>
      <c r="AA5" s="122"/>
      <c r="AB5" s="122"/>
      <c r="AC5" s="122"/>
    </row>
    <row r="6" spans="1:29" ht="12.75" thickBot="1">
      <c r="A6" s="72"/>
      <c r="B6" s="79"/>
      <c r="C6" s="79">
        <v>37</v>
      </c>
      <c r="D6" s="80"/>
      <c r="E6" s="81"/>
      <c r="F6" s="81"/>
      <c r="G6" s="81"/>
      <c r="H6" s="81"/>
      <c r="I6" s="81"/>
      <c r="J6" s="82"/>
      <c r="K6" s="67"/>
      <c r="L6" s="92"/>
      <c r="M6" s="93"/>
      <c r="N6" s="93"/>
      <c r="O6" s="93"/>
      <c r="P6" s="93"/>
      <c r="Q6" s="93"/>
      <c r="R6" s="94"/>
      <c r="S6" s="95"/>
      <c r="T6" s="102"/>
      <c r="U6" s="103"/>
      <c r="V6" s="104"/>
      <c r="W6" s="102"/>
      <c r="X6" s="103"/>
      <c r="Y6" s="104"/>
      <c r="Z6" s="122"/>
      <c r="AA6" s="122"/>
      <c r="AB6" s="122"/>
      <c r="AC6" s="122"/>
    </row>
    <row r="7" spans="1:29">
      <c r="A7" s="72"/>
      <c r="B7" s="63" t="s">
        <v>5</v>
      </c>
      <c r="C7" s="63">
        <v>22</v>
      </c>
      <c r="D7" s="64"/>
      <c r="E7" s="65"/>
      <c r="F7" s="65"/>
      <c r="G7" s="65"/>
      <c r="H7" s="65"/>
      <c r="I7" s="65"/>
      <c r="J7" s="66"/>
      <c r="K7" s="67"/>
      <c r="L7" s="86"/>
      <c r="M7" s="87"/>
      <c r="N7" s="87"/>
      <c r="O7" s="87"/>
      <c r="P7" s="87"/>
      <c r="Q7" s="87"/>
      <c r="R7" s="88"/>
      <c r="S7" s="95"/>
      <c r="T7" s="96"/>
      <c r="U7" s="97"/>
      <c r="V7" s="97"/>
      <c r="W7" s="105"/>
      <c r="X7" s="106"/>
      <c r="Y7" s="107"/>
      <c r="Z7" s="122"/>
      <c r="AA7" s="122"/>
      <c r="AB7" s="122"/>
      <c r="AC7" s="122"/>
    </row>
    <row r="8" spans="1:29">
      <c r="A8" s="72"/>
      <c r="B8" s="72"/>
      <c r="C8" s="72">
        <v>27</v>
      </c>
      <c r="D8" s="73"/>
      <c r="E8" s="74"/>
      <c r="F8" s="74"/>
      <c r="G8" s="74"/>
      <c r="H8" s="74"/>
      <c r="I8" s="74"/>
      <c r="J8" s="75"/>
      <c r="K8" s="67"/>
      <c r="L8" s="89"/>
      <c r="M8" s="90"/>
      <c r="N8" s="90"/>
      <c r="O8" s="90"/>
      <c r="P8" s="90"/>
      <c r="Q8" s="90"/>
      <c r="R8" s="91"/>
      <c r="S8" s="95"/>
      <c r="T8" s="99"/>
      <c r="U8" s="100"/>
      <c r="V8" s="100"/>
      <c r="W8" s="99"/>
      <c r="X8" s="100"/>
      <c r="Y8" s="101"/>
      <c r="Z8" s="122"/>
      <c r="AA8" s="122"/>
      <c r="AB8" s="122"/>
      <c r="AC8" s="122"/>
    </row>
    <row r="9" spans="1:29">
      <c r="A9" s="72"/>
      <c r="B9" s="72"/>
      <c r="C9" s="72">
        <v>32</v>
      </c>
      <c r="D9" s="73"/>
      <c r="E9" s="74"/>
      <c r="F9" s="74"/>
      <c r="G9" s="74"/>
      <c r="H9" s="74"/>
      <c r="I9" s="74"/>
      <c r="J9" s="75"/>
      <c r="K9" s="67"/>
      <c r="L9" s="89"/>
      <c r="M9" s="90"/>
      <c r="N9" s="90"/>
      <c r="O9" s="90"/>
      <c r="P9" s="90"/>
      <c r="Q9" s="90"/>
      <c r="R9" s="91"/>
      <c r="S9" s="95"/>
      <c r="T9" s="99"/>
      <c r="U9" s="108"/>
      <c r="V9" s="100"/>
      <c r="W9" s="99"/>
      <c r="X9" s="100"/>
      <c r="Y9" s="101"/>
      <c r="Z9" s="122"/>
      <c r="AA9" s="122"/>
      <c r="AB9" s="122"/>
      <c r="AC9" s="122"/>
    </row>
    <row r="10" spans="1:29" ht="12.75" thickBot="1">
      <c r="A10" s="72"/>
      <c r="B10" s="79"/>
      <c r="C10" s="79">
        <v>37</v>
      </c>
      <c r="D10" s="80"/>
      <c r="E10" s="81"/>
      <c r="F10" s="81"/>
      <c r="G10" s="81"/>
      <c r="H10" s="81"/>
      <c r="I10" s="81"/>
      <c r="J10" s="82"/>
      <c r="K10" s="67"/>
      <c r="L10" s="92"/>
      <c r="M10" s="93"/>
      <c r="N10" s="93"/>
      <c r="O10" s="93"/>
      <c r="P10" s="93"/>
      <c r="Q10" s="93"/>
      <c r="R10" s="94"/>
      <c r="S10" s="95"/>
      <c r="T10" s="102"/>
      <c r="U10" s="103"/>
      <c r="V10" s="103"/>
      <c r="W10" s="102"/>
      <c r="X10" s="103"/>
      <c r="Y10" s="104"/>
      <c r="Z10" s="122"/>
      <c r="AA10" s="122"/>
      <c r="AB10" s="122"/>
      <c r="AC10" s="122"/>
    </row>
    <row r="11" spans="1:29">
      <c r="A11" s="72"/>
      <c r="B11" s="63" t="s">
        <v>0</v>
      </c>
      <c r="C11" s="63">
        <v>22</v>
      </c>
      <c r="D11" s="64"/>
      <c r="E11" s="65"/>
      <c r="F11" s="65"/>
      <c r="G11" s="65"/>
      <c r="H11" s="65"/>
      <c r="I11" s="65"/>
      <c r="J11" s="66"/>
      <c r="K11" s="67"/>
      <c r="L11" s="86"/>
      <c r="M11" s="87"/>
      <c r="N11" s="87"/>
      <c r="O11" s="87"/>
      <c r="P11" s="87"/>
      <c r="Q11" s="87"/>
      <c r="R11" s="88"/>
      <c r="S11" s="95"/>
      <c r="T11" s="96"/>
      <c r="U11" s="97"/>
      <c r="V11" s="97"/>
      <c r="W11" s="105"/>
      <c r="X11" s="106"/>
      <c r="Y11" s="107"/>
      <c r="Z11" s="122"/>
      <c r="AA11" s="122"/>
      <c r="AB11" s="122"/>
      <c r="AC11" s="122"/>
    </row>
    <row r="12" spans="1:29">
      <c r="A12" s="72"/>
      <c r="B12" s="72"/>
      <c r="C12" s="72">
        <v>27</v>
      </c>
      <c r="D12" s="73"/>
      <c r="E12" s="74"/>
      <c r="F12" s="74"/>
      <c r="G12" s="74"/>
      <c r="H12" s="74"/>
      <c r="I12" s="74"/>
      <c r="J12" s="75"/>
      <c r="K12" s="67"/>
      <c r="L12" s="89"/>
      <c r="M12" s="90"/>
      <c r="N12" s="90"/>
      <c r="O12" s="90"/>
      <c r="P12" s="90"/>
      <c r="Q12" s="90"/>
      <c r="R12" s="91"/>
      <c r="S12" s="95"/>
      <c r="T12" s="99"/>
      <c r="U12" s="100"/>
      <c r="V12" s="100"/>
      <c r="W12" s="99"/>
      <c r="X12" s="100"/>
      <c r="Y12" s="101"/>
      <c r="Z12" s="122"/>
      <c r="AA12" s="122"/>
      <c r="AB12" s="122"/>
      <c r="AC12" s="122"/>
    </row>
    <row r="13" spans="1:29">
      <c r="A13" s="72"/>
      <c r="B13" s="72"/>
      <c r="C13" s="72">
        <v>32</v>
      </c>
      <c r="D13" s="73"/>
      <c r="E13" s="74"/>
      <c r="F13" s="74"/>
      <c r="G13" s="74"/>
      <c r="H13" s="74"/>
      <c r="I13" s="74"/>
      <c r="J13" s="75"/>
      <c r="K13" s="67"/>
      <c r="L13" s="89"/>
      <c r="M13" s="90"/>
      <c r="N13" s="90"/>
      <c r="O13" s="90"/>
      <c r="P13" s="90"/>
      <c r="Q13" s="90"/>
      <c r="R13" s="91"/>
      <c r="S13" s="95"/>
      <c r="T13" s="99"/>
      <c r="U13" s="100"/>
      <c r="V13" s="100"/>
      <c r="W13" s="99"/>
      <c r="X13" s="100"/>
      <c r="Y13" s="101"/>
      <c r="Z13" s="122"/>
      <c r="AA13" s="122"/>
      <c r="AB13" s="122"/>
      <c r="AC13" s="122"/>
    </row>
    <row r="14" spans="1:29" ht="12.75" thickBot="1">
      <c r="A14" s="72"/>
      <c r="B14" s="79"/>
      <c r="C14" s="79">
        <v>37</v>
      </c>
      <c r="D14" s="80"/>
      <c r="E14" s="81"/>
      <c r="F14" s="81"/>
      <c r="G14" s="81"/>
      <c r="H14" s="81"/>
      <c r="I14" s="81"/>
      <c r="J14" s="82"/>
      <c r="K14" s="67"/>
      <c r="L14" s="92"/>
      <c r="M14" s="93"/>
      <c r="N14" s="93"/>
      <c r="O14" s="93"/>
      <c r="P14" s="93"/>
      <c r="Q14" s="93"/>
      <c r="R14" s="94"/>
      <c r="S14" s="95"/>
      <c r="T14" s="102"/>
      <c r="U14" s="103"/>
      <c r="V14" s="103"/>
      <c r="W14" s="102"/>
      <c r="X14" s="103"/>
      <c r="Y14" s="104"/>
      <c r="Z14" s="122"/>
      <c r="AA14" s="122"/>
      <c r="AB14" s="122"/>
      <c r="AC14" s="122"/>
    </row>
    <row r="15" spans="1:29">
      <c r="A15" s="72"/>
      <c r="B15" s="63" t="s">
        <v>6</v>
      </c>
      <c r="C15" s="63">
        <v>22</v>
      </c>
      <c r="D15" s="64"/>
      <c r="E15" s="65"/>
      <c r="F15" s="65"/>
      <c r="G15" s="65"/>
      <c r="H15" s="65"/>
      <c r="I15" s="65"/>
      <c r="J15" s="66"/>
      <c r="K15" s="67"/>
      <c r="L15" s="86"/>
      <c r="M15" s="87"/>
      <c r="N15" s="87"/>
      <c r="O15" s="87"/>
      <c r="P15" s="87"/>
      <c r="Q15" s="87"/>
      <c r="R15" s="88"/>
      <c r="S15" s="95"/>
      <c r="T15" s="96"/>
      <c r="U15" s="97"/>
      <c r="V15" s="97"/>
      <c r="W15" s="105"/>
      <c r="X15" s="106"/>
      <c r="Y15" s="107"/>
      <c r="Z15" s="122"/>
      <c r="AA15" s="122"/>
      <c r="AB15" s="122"/>
      <c r="AC15" s="122"/>
    </row>
    <row r="16" spans="1:29">
      <c r="A16" s="72"/>
      <c r="B16" s="72"/>
      <c r="C16" s="72">
        <v>27</v>
      </c>
      <c r="D16" s="73"/>
      <c r="E16" s="74"/>
      <c r="F16" s="74"/>
      <c r="G16" s="74"/>
      <c r="H16" s="74"/>
      <c r="I16" s="74"/>
      <c r="J16" s="75"/>
      <c r="K16" s="67"/>
      <c r="L16" s="89"/>
      <c r="M16" s="90"/>
      <c r="N16" s="90"/>
      <c r="O16" s="90"/>
      <c r="P16" s="90"/>
      <c r="Q16" s="90"/>
      <c r="R16" s="91"/>
      <c r="S16" s="95"/>
      <c r="T16" s="99"/>
      <c r="U16" s="100"/>
      <c r="V16" s="100"/>
      <c r="W16" s="99"/>
      <c r="X16" s="100"/>
      <c r="Y16" s="101"/>
      <c r="Z16" s="122"/>
      <c r="AA16" s="122"/>
      <c r="AB16" s="122"/>
      <c r="AC16" s="122"/>
    </row>
    <row r="17" spans="1:29">
      <c r="A17" s="72"/>
      <c r="B17" s="72"/>
      <c r="C17" s="72">
        <v>32</v>
      </c>
      <c r="D17" s="73"/>
      <c r="E17" s="74"/>
      <c r="F17" s="74"/>
      <c r="G17" s="74"/>
      <c r="H17" s="74"/>
      <c r="I17" s="74"/>
      <c r="J17" s="75"/>
      <c r="K17" s="67"/>
      <c r="L17" s="89"/>
      <c r="M17" s="90"/>
      <c r="N17" s="90"/>
      <c r="O17" s="90"/>
      <c r="P17" s="90"/>
      <c r="Q17" s="90"/>
      <c r="R17" s="91"/>
      <c r="S17" s="95"/>
      <c r="T17" s="99"/>
      <c r="U17" s="100"/>
      <c r="V17" s="100"/>
      <c r="W17" s="99"/>
      <c r="X17" s="100"/>
      <c r="Y17" s="101"/>
      <c r="Z17" s="122"/>
      <c r="AA17" s="122"/>
      <c r="AB17" s="122"/>
      <c r="AC17" s="122"/>
    </row>
    <row r="18" spans="1:29" ht="12.75" thickBot="1">
      <c r="A18" s="79"/>
      <c r="B18" s="79"/>
      <c r="C18" s="79">
        <v>37</v>
      </c>
      <c r="D18" s="80"/>
      <c r="E18" s="81"/>
      <c r="F18" s="81"/>
      <c r="G18" s="81"/>
      <c r="H18" s="81"/>
      <c r="I18" s="81"/>
      <c r="J18" s="82"/>
      <c r="K18" s="67"/>
      <c r="L18" s="92"/>
      <c r="M18" s="93"/>
      <c r="N18" s="93"/>
      <c r="O18" s="93"/>
      <c r="P18" s="93"/>
      <c r="Q18" s="93"/>
      <c r="R18" s="94"/>
      <c r="S18" s="95"/>
      <c r="T18" s="102"/>
      <c r="U18" s="103"/>
      <c r="V18" s="103"/>
      <c r="W18" s="102"/>
      <c r="X18" s="103"/>
      <c r="Y18" s="104"/>
      <c r="Z18" s="122"/>
      <c r="AA18" s="122"/>
      <c r="AB18" s="122"/>
      <c r="AC18" s="122"/>
    </row>
    <row r="19" spans="1:29">
      <c r="A19" s="63" t="s">
        <v>7</v>
      </c>
      <c r="B19" s="63" t="s">
        <v>8</v>
      </c>
      <c r="C19" s="63">
        <v>22</v>
      </c>
      <c r="D19" s="14">
        <v>5478.8119999999999</v>
      </c>
      <c r="E19" s="15">
        <v>41.554200000000002</v>
      </c>
      <c r="F19" s="15">
        <v>43.226599999999998</v>
      </c>
      <c r="G19" s="15">
        <v>44.749699999999997</v>
      </c>
      <c r="H19" s="15">
        <v>17160.773000000001</v>
      </c>
      <c r="I19" s="15">
        <v>25.942</v>
      </c>
      <c r="J19" s="16">
        <f t="shared" ref="J19:J82" si="0">H19/3600</f>
        <v>4.7668813888888888</v>
      </c>
      <c r="L19" s="14"/>
      <c r="M19" s="15"/>
      <c r="N19" s="15"/>
      <c r="O19" s="15"/>
      <c r="P19" s="15"/>
      <c r="Q19" s="15"/>
      <c r="R19" s="16">
        <f t="shared" ref="R19:R82" si="1">P19/3600</f>
        <v>0</v>
      </c>
      <c r="S19" s="20"/>
      <c r="T19" s="21" t="e">
        <f ca="1">bdrate($D19:$D22,E19:E22,$L19:$L22,M19:M22)</f>
        <v>#NAME?</v>
      </c>
      <c r="U19" s="22" t="e">
        <f ca="1">bdrate($D19:$D22,F19:F22,$L19:$L22,N19:N22)</f>
        <v>#NAME?</v>
      </c>
      <c r="V19" s="22" t="e">
        <f ca="1">bdrate($D19:$D22,G19:G22,$L19:$L22,O19:O22)</f>
        <v>#NAME?</v>
      </c>
      <c r="W19" s="44" t="e">
        <f ca="1">bdrateOld($D19:$D22,E19:E22,$L19:$L22,M19:M22)</f>
        <v>#NAME?</v>
      </c>
      <c r="X19" s="45" t="e">
        <f ca="1">bdrateOld($D19:$D22,F19:F22,$L19:$L22,N19:N22)</f>
        <v>#NAME?</v>
      </c>
      <c r="Y19" s="46" t="e">
        <f ca="1">bdrateOld($D19:$D22,G19:G22,$L19:$L22,O19:O22)</f>
        <v>#NAME?</v>
      </c>
      <c r="Z19" s="122"/>
      <c r="AA19" s="122"/>
      <c r="AB19" s="122"/>
      <c r="AC19" s="122"/>
    </row>
    <row r="20" spans="1:29">
      <c r="A20" s="72" t="s">
        <v>9</v>
      </c>
      <c r="B20" s="72"/>
      <c r="C20" s="72">
        <v>27</v>
      </c>
      <c r="D20" s="25">
        <v>2472.9288000000001</v>
      </c>
      <c r="E20" s="26">
        <v>39.5366</v>
      </c>
      <c r="F20" s="26">
        <v>41.571300000000001</v>
      </c>
      <c r="G20" s="26">
        <v>42.781599999999997</v>
      </c>
      <c r="H20" s="26">
        <v>14099.137000000001</v>
      </c>
      <c r="I20" s="26">
        <v>21.84</v>
      </c>
      <c r="J20" s="27">
        <f t="shared" si="0"/>
        <v>3.9164269444444448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  <c r="Z20" s="122"/>
      <c r="AA20" s="122"/>
      <c r="AB20" s="122"/>
      <c r="AC20" s="122"/>
    </row>
    <row r="21" spans="1:29">
      <c r="A21" s="72"/>
      <c r="B21" s="72"/>
      <c r="C21" s="72">
        <v>32</v>
      </c>
      <c r="D21" s="25">
        <v>1192.9136000000001</v>
      </c>
      <c r="E21" s="26">
        <v>37.003900000000002</v>
      </c>
      <c r="F21" s="26">
        <v>40.235999999999997</v>
      </c>
      <c r="G21" s="26">
        <v>41.446899999999999</v>
      </c>
      <c r="H21" s="26">
        <v>11960.567999999999</v>
      </c>
      <c r="I21" s="26">
        <v>18.579000000000001</v>
      </c>
      <c r="J21" s="27">
        <f t="shared" si="0"/>
        <v>3.3223799999999999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  <c r="Z21" s="122"/>
      <c r="AA21" s="122"/>
      <c r="AB21" s="122"/>
      <c r="AC21" s="122"/>
    </row>
    <row r="22" spans="1:29" ht="12.75" thickBot="1">
      <c r="A22" s="72"/>
      <c r="B22" s="79"/>
      <c r="C22" s="79">
        <v>37</v>
      </c>
      <c r="D22" s="35">
        <v>587.29200000000003</v>
      </c>
      <c r="E22" s="36">
        <v>34.4223</v>
      </c>
      <c r="F22" s="36">
        <v>39.406599999999997</v>
      </c>
      <c r="G22" s="36">
        <v>40.752600000000001</v>
      </c>
      <c r="H22" s="36">
        <v>10443.826999999999</v>
      </c>
      <c r="I22" s="36">
        <v>16.52</v>
      </c>
      <c r="J22" s="37">
        <f t="shared" si="0"/>
        <v>2.9010630555555554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  <c r="Z22" s="122"/>
      <c r="AA22" s="122"/>
      <c r="AB22" s="122"/>
      <c r="AC22" s="122"/>
    </row>
    <row r="23" spans="1:29">
      <c r="A23" s="72"/>
      <c r="B23" s="63" t="s">
        <v>10</v>
      </c>
      <c r="C23" s="63">
        <v>22</v>
      </c>
      <c r="D23" s="14">
        <v>8429.9128000000001</v>
      </c>
      <c r="E23" s="15">
        <v>39.821199999999997</v>
      </c>
      <c r="F23" s="15">
        <v>41.881799999999998</v>
      </c>
      <c r="G23" s="15">
        <v>43.037300000000002</v>
      </c>
      <c r="H23" s="15">
        <v>15607.531000000001</v>
      </c>
      <c r="I23" s="15">
        <v>27.486999999999998</v>
      </c>
      <c r="J23" s="16">
        <f t="shared" si="0"/>
        <v>4.3354252777777784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 ca="1">bdrate($D23:$D26,E23:E26,$L23:$L26,M23:M26)</f>
        <v>#NAME?</v>
      </c>
      <c r="U23" s="22" t="e">
        <f ca="1">bdrate($D23:$D26,F23:F26,$L23:$L26,N23:N26)</f>
        <v>#NAME?</v>
      </c>
      <c r="V23" s="22" t="e">
        <f ca="1">bdrate($D23:$D26,G23:G26,$L23:$L26,O23:O26)</f>
        <v>#NAME?</v>
      </c>
      <c r="W23" s="44" t="e">
        <f ca="1">bdrateOld($D23:$D26,E23:E26,$L23:$L26,M23:M26)</f>
        <v>#NAME?</v>
      </c>
      <c r="X23" s="45" t="e">
        <f ca="1">bdrateOld($D23:$D26,F23:F26,$L23:$L26,N23:N26)</f>
        <v>#NAME?</v>
      </c>
      <c r="Y23" s="46" t="e">
        <f ca="1">bdrateOld($D23:$D26,G23:G26,$L23:$L26,O23:O26)</f>
        <v>#NAME?</v>
      </c>
      <c r="Z23" s="122"/>
      <c r="AA23" s="122"/>
      <c r="AB23" s="122"/>
      <c r="AC23" s="122"/>
    </row>
    <row r="24" spans="1:29">
      <c r="A24" s="72"/>
      <c r="B24" s="72"/>
      <c r="C24" s="72">
        <v>27</v>
      </c>
      <c r="D24" s="25">
        <v>3263.5111999999999</v>
      </c>
      <c r="E24" s="26">
        <v>36.949199999999998</v>
      </c>
      <c r="F24" s="26">
        <v>39.766599999999997</v>
      </c>
      <c r="G24" s="26">
        <v>40.779800000000002</v>
      </c>
      <c r="H24" s="26">
        <v>12040.522000000001</v>
      </c>
      <c r="I24" s="26">
        <v>20.904</v>
      </c>
      <c r="J24" s="27">
        <f t="shared" si="0"/>
        <v>3.3445894444444448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  <c r="Z24" s="122"/>
      <c r="AA24" s="122"/>
      <c r="AB24" s="122"/>
      <c r="AC24" s="122"/>
    </row>
    <row r="25" spans="1:29">
      <c r="A25" s="72"/>
      <c r="B25" s="72"/>
      <c r="C25" s="72">
        <v>32</v>
      </c>
      <c r="D25" s="25">
        <v>1363.1224</v>
      </c>
      <c r="E25" s="26">
        <v>34.171999999999997</v>
      </c>
      <c r="F25" s="26">
        <v>38.109000000000002</v>
      </c>
      <c r="G25" s="26">
        <v>39.375599999999999</v>
      </c>
      <c r="H25" s="26">
        <v>10083.731</v>
      </c>
      <c r="I25" s="26">
        <v>17.486999999999998</v>
      </c>
      <c r="J25" s="27">
        <f t="shared" si="0"/>
        <v>2.801036388888889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  <c r="Z25" s="122"/>
      <c r="AA25" s="122"/>
      <c r="AB25" s="122"/>
      <c r="AC25" s="122"/>
    </row>
    <row r="26" spans="1:29" ht="12.75" thickBot="1">
      <c r="A26" s="72"/>
      <c r="B26" s="79"/>
      <c r="C26" s="79">
        <v>37</v>
      </c>
      <c r="D26" s="35">
        <v>588.16959999999995</v>
      </c>
      <c r="E26" s="36">
        <v>31.587700000000002</v>
      </c>
      <c r="F26" s="36">
        <v>37.011899999999997</v>
      </c>
      <c r="G26" s="36">
        <v>38.6</v>
      </c>
      <c r="H26" s="36">
        <v>8870.0220000000008</v>
      </c>
      <c r="I26" s="36">
        <v>15.537000000000001</v>
      </c>
      <c r="J26" s="37">
        <f t="shared" si="0"/>
        <v>2.4638950000000004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  <c r="Z26" s="122"/>
      <c r="AA26" s="122"/>
      <c r="AB26" s="122"/>
      <c r="AC26" s="122"/>
    </row>
    <row r="27" spans="1:29">
      <c r="A27" s="72"/>
      <c r="B27" s="63" t="s">
        <v>11</v>
      </c>
      <c r="C27" s="63">
        <v>22</v>
      </c>
      <c r="D27" s="14">
        <v>22718.493600000002</v>
      </c>
      <c r="E27" s="15">
        <v>38.579099999999997</v>
      </c>
      <c r="F27" s="15">
        <v>40.052100000000003</v>
      </c>
      <c r="G27" s="15">
        <v>43.316800000000001</v>
      </c>
      <c r="H27" s="15">
        <v>34725.040000000001</v>
      </c>
      <c r="I27" s="15">
        <v>58.390999999999998</v>
      </c>
      <c r="J27" s="16">
        <f t="shared" si="0"/>
        <v>9.6458444444444442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 ca="1">bdrate($D27:$D30,E27:E30,$L27:$L30,M27:M30)</f>
        <v>#NAME?</v>
      </c>
      <c r="U27" s="22" t="e">
        <f ca="1">bdrate($D27:$D30,F27:F30,$L27:$L30,N27:N30)</f>
        <v>#NAME?</v>
      </c>
      <c r="V27" s="22" t="e">
        <f ca="1">bdrate($D27:$D30,G27:G30,$L27:$L30,O27:O30)</f>
        <v>#NAME?</v>
      </c>
      <c r="W27" s="44" t="e">
        <f ca="1">bdrateOld($D27:$D30,E27:E30,$L27:$L30,M27:M30)</f>
        <v>#NAME?</v>
      </c>
      <c r="X27" s="45" t="e">
        <f ca="1">bdrateOld($D27:$D30,F27:F30,$L27:$L30,N27:N30)</f>
        <v>#NAME?</v>
      </c>
      <c r="Y27" s="46" t="e">
        <f ca="1">bdrateOld($D27:$D30,G27:G30,$L27:$L30,O27:O30)</f>
        <v>#NAME?</v>
      </c>
      <c r="Z27" s="122"/>
      <c r="AA27" s="122"/>
      <c r="AB27" s="122"/>
      <c r="AC27" s="122"/>
    </row>
    <row r="28" spans="1:29">
      <c r="A28" s="72"/>
      <c r="B28" s="72"/>
      <c r="C28" s="72">
        <v>27</v>
      </c>
      <c r="D28" s="25">
        <v>6019.2551999999996</v>
      </c>
      <c r="E28" s="26">
        <v>36.622900000000001</v>
      </c>
      <c r="F28" s="26">
        <v>38.865699999999997</v>
      </c>
      <c r="G28" s="26">
        <v>41.406599999999997</v>
      </c>
      <c r="H28" s="26">
        <v>25356.856</v>
      </c>
      <c r="I28" s="26">
        <v>39.203000000000003</v>
      </c>
      <c r="J28" s="27">
        <f t="shared" si="0"/>
        <v>7.0435711111111114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  <c r="Z28" s="122"/>
      <c r="AA28" s="122"/>
      <c r="AB28" s="122"/>
      <c r="AC28" s="122"/>
    </row>
    <row r="29" spans="1:29">
      <c r="A29" s="72"/>
      <c r="B29" s="72"/>
      <c r="C29" s="72">
        <v>32</v>
      </c>
      <c r="D29" s="25">
        <v>2648.6487999999999</v>
      </c>
      <c r="E29" s="26">
        <v>34.496600000000001</v>
      </c>
      <c r="F29" s="26">
        <v>37.901499999999999</v>
      </c>
      <c r="G29" s="26">
        <v>39.746600000000001</v>
      </c>
      <c r="H29" s="26">
        <v>21294.574000000001</v>
      </c>
      <c r="I29" s="26">
        <v>33.197000000000003</v>
      </c>
      <c r="J29" s="27">
        <f t="shared" si="0"/>
        <v>5.9151594444444449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  <c r="Z29" s="122"/>
      <c r="AA29" s="122"/>
      <c r="AB29" s="122"/>
      <c r="AC29" s="122"/>
    </row>
    <row r="30" spans="1:29" ht="12.75" thickBot="1">
      <c r="A30" s="72"/>
      <c r="B30" s="79"/>
      <c r="C30" s="79">
        <v>37</v>
      </c>
      <c r="D30" s="35">
        <v>1301.9864</v>
      </c>
      <c r="E30" s="36">
        <v>32.207900000000002</v>
      </c>
      <c r="F30" s="36">
        <v>37.144100000000002</v>
      </c>
      <c r="G30" s="36">
        <v>38.543799999999997</v>
      </c>
      <c r="H30" s="36">
        <v>18976.912</v>
      </c>
      <c r="I30" s="36">
        <v>29.562000000000001</v>
      </c>
      <c r="J30" s="37">
        <f t="shared" si="0"/>
        <v>5.2713644444444441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  <c r="Z30" s="122"/>
      <c r="AA30" s="122"/>
      <c r="AB30" s="122"/>
      <c r="AC30" s="122"/>
    </row>
    <row r="31" spans="1:29">
      <c r="A31" s="72"/>
      <c r="B31" s="63" t="s">
        <v>12</v>
      </c>
      <c r="C31" s="63">
        <v>22</v>
      </c>
      <c r="D31" s="14">
        <v>21464.357599999999</v>
      </c>
      <c r="E31" s="15">
        <v>39.338299999999997</v>
      </c>
      <c r="F31" s="15">
        <v>43.567900000000002</v>
      </c>
      <c r="G31" s="15">
        <v>44.750100000000003</v>
      </c>
      <c r="H31" s="15">
        <v>42255.837</v>
      </c>
      <c r="I31" s="15">
        <v>63.756999999999998</v>
      </c>
      <c r="J31" s="16">
        <f t="shared" si="0"/>
        <v>11.7377325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 ca="1">bdrate($D31:$D34,E31:E34,$L31:$L34,M31:M34)</f>
        <v>#NAME?</v>
      </c>
      <c r="U31" s="22" t="e">
        <f ca="1">bdrate($D31:$D34,F31:F34,$L31:$L34,N31:N34)</f>
        <v>#NAME?</v>
      </c>
      <c r="V31" s="22" t="e">
        <f ca="1">bdrate($D31:$D34,G31:G34,$L31:$L34,O31:O34)</f>
        <v>#NAME?</v>
      </c>
      <c r="W31" s="44" t="e">
        <f ca="1">bdrateOld($D31:$D34,E31:E34,$L31:$L34,M31:M34)</f>
        <v>#NAME?</v>
      </c>
      <c r="X31" s="45" t="e">
        <f ca="1">bdrateOld($D31:$D34,F31:F34,$L31:$L34,N31:N34)</f>
        <v>#NAME?</v>
      </c>
      <c r="Y31" s="46" t="e">
        <f ca="1">bdrateOld($D31:$D34,G31:G34,$L31:$L34,O31:O34)</f>
        <v>#NAME?</v>
      </c>
      <c r="Z31" s="122"/>
      <c r="AA31" s="122"/>
      <c r="AB31" s="122"/>
      <c r="AC31" s="122"/>
    </row>
    <row r="32" spans="1:29">
      <c r="A32" s="72"/>
      <c r="B32" s="72"/>
      <c r="C32" s="72">
        <v>27</v>
      </c>
      <c r="D32" s="25">
        <v>7153.9791999999998</v>
      </c>
      <c r="E32" s="26">
        <v>37.3979</v>
      </c>
      <c r="F32" s="26">
        <v>42.1267</v>
      </c>
      <c r="G32" s="26">
        <v>42.577500000000001</v>
      </c>
      <c r="H32" s="26">
        <v>32499.115000000002</v>
      </c>
      <c r="I32" s="26">
        <v>48.953000000000003</v>
      </c>
      <c r="J32" s="27">
        <f t="shared" si="0"/>
        <v>9.0275319444444442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  <c r="Z32" s="122"/>
      <c r="AA32" s="122"/>
      <c r="AB32" s="122"/>
      <c r="AC32" s="122"/>
    </row>
    <row r="33" spans="1:29">
      <c r="A33" s="72"/>
      <c r="B33" s="72"/>
      <c r="C33" s="72">
        <v>32</v>
      </c>
      <c r="D33" s="25">
        <v>3267.9335999999998</v>
      </c>
      <c r="E33" s="26">
        <v>35.386699999999998</v>
      </c>
      <c r="F33" s="26">
        <v>40.726700000000001</v>
      </c>
      <c r="G33" s="26">
        <v>40.616999999999997</v>
      </c>
      <c r="H33" s="26">
        <v>26803.865000000002</v>
      </c>
      <c r="I33" s="26">
        <v>41.198999999999998</v>
      </c>
      <c r="J33" s="27">
        <f t="shared" si="0"/>
        <v>7.4455180555555556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  <c r="Z33" s="122"/>
      <c r="AA33" s="122"/>
      <c r="AB33" s="122"/>
      <c r="AC33" s="122"/>
    </row>
    <row r="34" spans="1:29" ht="12.75" thickBot="1">
      <c r="A34" s="72"/>
      <c r="B34" s="79"/>
      <c r="C34" s="79">
        <v>37</v>
      </c>
      <c r="D34" s="35">
        <v>1658.5583999999999</v>
      </c>
      <c r="E34" s="36">
        <v>33.233899999999998</v>
      </c>
      <c r="F34" s="36">
        <v>39.799100000000003</v>
      </c>
      <c r="G34" s="36">
        <v>39.304499999999997</v>
      </c>
      <c r="H34" s="36">
        <v>23213.937999999998</v>
      </c>
      <c r="I34" s="36">
        <v>36.176000000000002</v>
      </c>
      <c r="J34" s="37">
        <f t="shared" si="0"/>
        <v>6.4483161111111107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  <c r="Z34" s="122"/>
      <c r="AA34" s="122"/>
      <c r="AB34" s="122"/>
      <c r="AC34" s="122"/>
    </row>
    <row r="35" spans="1:29">
      <c r="A35" s="72"/>
      <c r="B35" s="63" t="s">
        <v>13</v>
      </c>
      <c r="C35" s="63">
        <v>22</v>
      </c>
      <c r="D35" s="14">
        <v>64350.548799999997</v>
      </c>
      <c r="E35" s="15">
        <v>38.275599999999997</v>
      </c>
      <c r="F35" s="15">
        <v>41.816499999999998</v>
      </c>
      <c r="G35" s="15">
        <v>43.9754</v>
      </c>
      <c r="H35" s="15">
        <v>49622.078999999998</v>
      </c>
      <c r="I35" s="15">
        <v>103.47499999999999</v>
      </c>
      <c r="J35" s="16">
        <f t="shared" si="0"/>
        <v>13.783910833333334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 ca="1">bdrate($D35:$D38,E35:E38,$L35:$L38,M35:M38)</f>
        <v>#NAME?</v>
      </c>
      <c r="U35" s="22" t="e">
        <f ca="1">bdrate($D35:$D38,F35:F38,$L35:$L38,N35:N38)</f>
        <v>#NAME?</v>
      </c>
      <c r="V35" s="22" t="e">
        <f ca="1">bdrate($D35:$D38,G35:G38,$L35:$L38,O35:O38)</f>
        <v>#NAME?</v>
      </c>
      <c r="W35" s="44" t="e">
        <f ca="1">bdrateOld($D35:$D38,E35:E38,$L35:$L38,M35:M38)</f>
        <v>#NAME?</v>
      </c>
      <c r="X35" s="45" t="e">
        <f ca="1">bdrateOld($D35:$D38,F35:F38,$L35:$L38,N35:N38)</f>
        <v>#NAME?</v>
      </c>
      <c r="Y35" s="46" t="e">
        <f ca="1">bdrateOld($D35:$D38,G35:G38,$L35:$L38,O35:O38)</f>
        <v>#NAME?</v>
      </c>
      <c r="Z35" s="122"/>
      <c r="AA35" s="122"/>
      <c r="AB35" s="122"/>
      <c r="AC35" s="122"/>
    </row>
    <row r="36" spans="1:29">
      <c r="A36" s="72"/>
      <c r="B36" s="72"/>
      <c r="C36" s="72">
        <v>27</v>
      </c>
      <c r="D36" s="25">
        <v>9663.0112000000008</v>
      </c>
      <c r="E36" s="26">
        <v>35.126100000000001</v>
      </c>
      <c r="F36" s="26">
        <v>40.387700000000002</v>
      </c>
      <c r="G36" s="26">
        <v>42.771599999999999</v>
      </c>
      <c r="H36" s="26">
        <v>28576.784</v>
      </c>
      <c r="I36" s="26">
        <v>53.118000000000002</v>
      </c>
      <c r="J36" s="27">
        <f t="shared" si="0"/>
        <v>7.9379955555555552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  <c r="Z36" s="122"/>
      <c r="AA36" s="122"/>
      <c r="AB36" s="122"/>
      <c r="AC36" s="122"/>
    </row>
    <row r="37" spans="1:29">
      <c r="A37" s="72"/>
      <c r="B37" s="72"/>
      <c r="C37" s="72">
        <v>32</v>
      </c>
      <c r="D37" s="25">
        <v>2351.6232</v>
      </c>
      <c r="E37" s="26">
        <v>33.407699999999998</v>
      </c>
      <c r="F37" s="26">
        <v>39.109699999999997</v>
      </c>
      <c r="G37" s="26">
        <v>41.73</v>
      </c>
      <c r="H37" s="26">
        <v>21990.893</v>
      </c>
      <c r="I37" s="26">
        <v>39.374000000000002</v>
      </c>
      <c r="J37" s="27">
        <f t="shared" si="0"/>
        <v>6.1085813888888891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  <c r="Z37" s="122"/>
      <c r="AA37" s="122"/>
      <c r="AB37" s="122"/>
      <c r="AC37" s="122"/>
    </row>
    <row r="38" spans="1:29" ht="12.75" thickBot="1">
      <c r="A38" s="79"/>
      <c r="B38" s="79"/>
      <c r="C38" s="79">
        <v>37</v>
      </c>
      <c r="D38" s="35">
        <v>843.83920000000001</v>
      </c>
      <c r="E38" s="36">
        <v>31.2578</v>
      </c>
      <c r="F38" s="36">
        <v>38.22</v>
      </c>
      <c r="G38" s="36">
        <v>40.900199999999998</v>
      </c>
      <c r="H38" s="36">
        <v>19547.187000000002</v>
      </c>
      <c r="I38" s="36">
        <v>35.069000000000003</v>
      </c>
      <c r="J38" s="37">
        <f t="shared" si="0"/>
        <v>5.4297741666666672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  <c r="Z38" s="122"/>
      <c r="AA38" s="122"/>
      <c r="AB38" s="122"/>
      <c r="AC38" s="122"/>
    </row>
    <row r="39" spans="1:29">
      <c r="A39" s="63" t="s">
        <v>14</v>
      </c>
      <c r="B39" s="63" t="s">
        <v>15</v>
      </c>
      <c r="C39" s="63">
        <v>22</v>
      </c>
      <c r="D39" s="14">
        <v>3910.7280000000001</v>
      </c>
      <c r="E39" s="15">
        <v>40.150599999999997</v>
      </c>
      <c r="F39" s="15">
        <v>42.699300000000001</v>
      </c>
      <c r="G39" s="15">
        <v>43.239400000000003</v>
      </c>
      <c r="H39" s="15">
        <v>7257.7550000000001</v>
      </c>
      <c r="I39" s="15">
        <v>11.433999999999999</v>
      </c>
      <c r="J39" s="16">
        <f t="shared" si="0"/>
        <v>2.0160430555555555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 ca="1">bdrate($D39:$D42,E39:E42,$L39:$L42,M39:M42)</f>
        <v>#NAME?</v>
      </c>
      <c r="U39" s="22" t="e">
        <f ca="1">bdrate($D39:$D42,F39:F42,$L39:$L42,N39:N42)</f>
        <v>#NAME?</v>
      </c>
      <c r="V39" s="22" t="e">
        <f ca="1">bdrate($D39:$D42,G39:G42,$L39:$L42,O39:O42)</f>
        <v>#NAME?</v>
      </c>
      <c r="W39" s="44" t="e">
        <f ca="1">bdrateOld($D39:$D42,E39:E42,$L39:$L42,M39:M42)</f>
        <v>#NAME?</v>
      </c>
      <c r="X39" s="45" t="e">
        <f ca="1">bdrateOld($D39:$D42,F39:F42,$L39:$L42,N39:N42)</f>
        <v>#NAME?</v>
      </c>
      <c r="Y39" s="46" t="e">
        <f ca="1">bdrateOld($D39:$D42,G39:G42,$L39:$L42,O39:O42)</f>
        <v>#NAME?</v>
      </c>
      <c r="Z39" s="122"/>
      <c r="AA39" s="122"/>
      <c r="AB39" s="122"/>
      <c r="AC39" s="122"/>
    </row>
    <row r="40" spans="1:29">
      <c r="A40" s="72" t="s">
        <v>16</v>
      </c>
      <c r="B40" s="72"/>
      <c r="C40" s="72">
        <v>27</v>
      </c>
      <c r="D40" s="25">
        <v>1802.9703999999999</v>
      </c>
      <c r="E40" s="26">
        <v>36.945099999999996</v>
      </c>
      <c r="F40" s="26">
        <v>40.110399999999998</v>
      </c>
      <c r="G40" s="26">
        <v>40.396799999999999</v>
      </c>
      <c r="H40" s="26">
        <v>5940.8879999999999</v>
      </c>
      <c r="I40" s="26">
        <v>9.36</v>
      </c>
      <c r="J40" s="27">
        <f t="shared" si="0"/>
        <v>1.6502466666666666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  <c r="Z40" s="122"/>
      <c r="AA40" s="122"/>
      <c r="AB40" s="122"/>
      <c r="AC40" s="122"/>
    </row>
    <row r="41" spans="1:29">
      <c r="A41" s="72"/>
      <c r="B41" s="72"/>
      <c r="C41" s="72">
        <v>32</v>
      </c>
      <c r="D41" s="25">
        <v>853.44479999999999</v>
      </c>
      <c r="E41" s="26">
        <v>34.055199999999999</v>
      </c>
      <c r="F41" s="26">
        <v>38.033900000000003</v>
      </c>
      <c r="G41" s="26">
        <v>38.152000000000001</v>
      </c>
      <c r="H41" s="26">
        <v>4915.95</v>
      </c>
      <c r="I41" s="26">
        <v>7.5810000000000004</v>
      </c>
      <c r="J41" s="27">
        <f t="shared" si="0"/>
        <v>1.3655416666666667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  <c r="Z41" s="122"/>
      <c r="AA41" s="122"/>
      <c r="AB41" s="122"/>
      <c r="AC41" s="122"/>
    </row>
    <row r="42" spans="1:29" ht="12.75" thickBot="1">
      <c r="A42" s="72"/>
      <c r="B42" s="79"/>
      <c r="C42" s="79">
        <v>37</v>
      </c>
      <c r="D42" s="35">
        <v>434.9008</v>
      </c>
      <c r="E42" s="36">
        <v>31.589300000000001</v>
      </c>
      <c r="F42" s="36">
        <v>36.622199999999999</v>
      </c>
      <c r="G42" s="36">
        <v>36.566000000000003</v>
      </c>
      <c r="H42" s="36">
        <v>4218.1729999999998</v>
      </c>
      <c r="I42" s="36">
        <v>6.4740000000000002</v>
      </c>
      <c r="J42" s="37">
        <f t="shared" si="0"/>
        <v>1.1717147222222222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  <c r="Z42" s="122"/>
      <c r="AA42" s="122"/>
      <c r="AB42" s="122"/>
      <c r="AC42" s="122"/>
    </row>
    <row r="43" spans="1:29">
      <c r="A43" s="72"/>
      <c r="B43" s="63" t="s">
        <v>17</v>
      </c>
      <c r="C43" s="63">
        <v>22</v>
      </c>
      <c r="D43" s="14">
        <v>4586.8824000000004</v>
      </c>
      <c r="E43" s="15">
        <v>39.997</v>
      </c>
      <c r="F43" s="15">
        <v>43.001399999999997</v>
      </c>
      <c r="G43" s="15">
        <v>44.367800000000003</v>
      </c>
      <c r="H43" s="15">
        <v>8009.5280000000002</v>
      </c>
      <c r="I43" s="15">
        <v>13.01</v>
      </c>
      <c r="J43" s="16">
        <f t="shared" si="0"/>
        <v>2.224868888888889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 ca="1">bdrate($D43:$D46,E43:E46,$L43:$L46,M43:M46)</f>
        <v>#NAME?</v>
      </c>
      <c r="U43" s="22" t="e">
        <f ca="1">bdrate($D43:$D46,F43:F46,$L43:$L46,N43:N46)</f>
        <v>#NAME?</v>
      </c>
      <c r="V43" s="22" t="e">
        <f ca="1">bdrate($D43:$D46,G43:G46,$L43:$L46,O43:O46)</f>
        <v>#NAME?</v>
      </c>
      <c r="W43" s="44" t="e">
        <f ca="1">bdrateOld($D43:$D46,E43:E46,$L43:$L46,M43:M46)</f>
        <v>#NAME?</v>
      </c>
      <c r="X43" s="45" t="e">
        <f ca="1">bdrateOld($D43:$D46,F43:F46,$L43:$L46,N43:N46)</f>
        <v>#NAME?</v>
      </c>
      <c r="Y43" s="46" t="e">
        <f ca="1">bdrateOld($D43:$D46,G43:G46,$L43:$L46,O43:O46)</f>
        <v>#NAME?</v>
      </c>
      <c r="Z43" s="122"/>
      <c r="AA43" s="122"/>
      <c r="AB43" s="122"/>
      <c r="AC43" s="122"/>
    </row>
    <row r="44" spans="1:29">
      <c r="A44" s="72"/>
      <c r="B44" s="72"/>
      <c r="C44" s="72">
        <v>27</v>
      </c>
      <c r="D44" s="25">
        <v>1974.8936000000001</v>
      </c>
      <c r="E44" s="26">
        <v>37.130699999999997</v>
      </c>
      <c r="F44" s="26">
        <v>40.884599999999999</v>
      </c>
      <c r="G44" s="26">
        <v>41.959099999999999</v>
      </c>
      <c r="H44" s="26">
        <v>6345.98</v>
      </c>
      <c r="I44" s="26">
        <v>10.154999999999999</v>
      </c>
      <c r="J44" s="27">
        <f t="shared" si="0"/>
        <v>1.7627722222222222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  <c r="Z44" s="122"/>
      <c r="AA44" s="122"/>
      <c r="AB44" s="122"/>
      <c r="AC44" s="122"/>
    </row>
    <row r="45" spans="1:29">
      <c r="A45" s="72"/>
      <c r="B45" s="72"/>
      <c r="C45" s="72">
        <v>32</v>
      </c>
      <c r="D45" s="25">
        <v>934.61760000000004</v>
      </c>
      <c r="E45" s="26">
        <v>34.185099999999998</v>
      </c>
      <c r="F45" s="26">
        <v>39.113599999999998</v>
      </c>
      <c r="G45" s="26">
        <v>40.001800000000003</v>
      </c>
      <c r="H45" s="26">
        <v>5325.2190000000001</v>
      </c>
      <c r="I45" s="26">
        <v>8.5020000000000007</v>
      </c>
      <c r="J45" s="27">
        <f t="shared" si="0"/>
        <v>1.4792274999999999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  <c r="Z45" s="122"/>
      <c r="AA45" s="122"/>
      <c r="AB45" s="122"/>
      <c r="AC45" s="122"/>
    </row>
    <row r="46" spans="1:29" ht="12.75" thickBot="1">
      <c r="A46" s="72"/>
      <c r="B46" s="79"/>
      <c r="C46" s="79">
        <v>37</v>
      </c>
      <c r="D46" s="35">
        <v>469.26400000000001</v>
      </c>
      <c r="E46" s="36">
        <v>31.3186</v>
      </c>
      <c r="F46" s="36">
        <v>37.828000000000003</v>
      </c>
      <c r="G46" s="36">
        <v>38.598799999999997</v>
      </c>
      <c r="H46" s="36">
        <v>4687.424</v>
      </c>
      <c r="I46" s="36">
        <v>7.5339999999999998</v>
      </c>
      <c r="J46" s="37">
        <f t="shared" si="0"/>
        <v>1.3020622222222222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  <c r="Z46" s="122"/>
      <c r="AA46" s="122"/>
      <c r="AB46" s="122"/>
      <c r="AC46" s="122"/>
    </row>
    <row r="47" spans="1:29">
      <c r="A47" s="72"/>
      <c r="B47" s="63" t="s">
        <v>18</v>
      </c>
      <c r="C47" s="63">
        <v>22</v>
      </c>
      <c r="D47" s="14">
        <v>9280.7080000000005</v>
      </c>
      <c r="E47" s="15">
        <v>38.219799999999999</v>
      </c>
      <c r="F47" s="15">
        <v>40.943399999999997</v>
      </c>
      <c r="G47" s="15">
        <v>41.884599999999999</v>
      </c>
      <c r="H47" s="15">
        <v>8429.4920000000002</v>
      </c>
      <c r="I47" s="15">
        <v>15.709</v>
      </c>
      <c r="J47" s="16">
        <f t="shared" si="0"/>
        <v>2.3415255555555556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 ca="1">bdrate($D47:$D50,E47:E50,$L47:$L50,M47:M50)</f>
        <v>#NAME?</v>
      </c>
      <c r="U47" s="22" t="e">
        <f ca="1">bdrate($D47:$D50,F47:F50,$L47:$L50,N47:N50)</f>
        <v>#NAME?</v>
      </c>
      <c r="V47" s="22" t="e">
        <f ca="1">bdrate($D47:$D50,G47:G50,$L47:$L50,O47:O50)</f>
        <v>#NAME?</v>
      </c>
      <c r="W47" s="44" t="e">
        <f ca="1">bdrateOld($D47:$D50,E47:E50,$L47:$L50,M47:M50)</f>
        <v>#NAME?</v>
      </c>
      <c r="X47" s="45" t="e">
        <f ca="1">bdrateOld($D47:$D50,F47:F50,$L47:$L50,N47:N50)</f>
        <v>#NAME?</v>
      </c>
      <c r="Y47" s="46" t="e">
        <f ca="1">bdrateOld($D47:$D50,G47:G50,$L47:$L50,O47:O50)</f>
        <v>#NAME?</v>
      </c>
      <c r="Z47" s="122"/>
      <c r="AA47" s="122"/>
      <c r="AB47" s="122"/>
      <c r="AC47" s="122"/>
    </row>
    <row r="48" spans="1:29">
      <c r="A48" s="72"/>
      <c r="B48" s="72"/>
      <c r="C48" s="72">
        <v>27</v>
      </c>
      <c r="D48" s="25">
        <v>3690.34</v>
      </c>
      <c r="E48" s="26">
        <v>34.355400000000003</v>
      </c>
      <c r="F48" s="26">
        <v>38.263800000000003</v>
      </c>
      <c r="G48" s="26">
        <v>39.100099999999998</v>
      </c>
      <c r="H48" s="26">
        <v>6281.3879999999999</v>
      </c>
      <c r="I48" s="26">
        <v>11.215999999999999</v>
      </c>
      <c r="J48" s="27">
        <f t="shared" si="0"/>
        <v>1.7448299999999999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  <c r="Z48" s="122"/>
      <c r="AA48" s="122"/>
      <c r="AB48" s="122"/>
      <c r="AC48" s="122"/>
    </row>
    <row r="49" spans="1:29">
      <c r="A49" s="72"/>
      <c r="B49" s="72"/>
      <c r="C49" s="72">
        <v>32</v>
      </c>
      <c r="D49" s="25">
        <v>1559.0752</v>
      </c>
      <c r="E49" s="26">
        <v>30.9922</v>
      </c>
      <c r="F49" s="26">
        <v>36.3048</v>
      </c>
      <c r="G49" s="26">
        <v>37.076999999999998</v>
      </c>
      <c r="H49" s="26">
        <v>4969.125</v>
      </c>
      <c r="I49" s="26">
        <v>8.6579999999999995</v>
      </c>
      <c r="J49" s="27">
        <f t="shared" si="0"/>
        <v>1.3803125000000001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  <c r="Z49" s="122"/>
      <c r="AA49" s="122"/>
      <c r="AB49" s="122"/>
      <c r="AC49" s="122"/>
    </row>
    <row r="50" spans="1:29" ht="12.75" thickBot="1">
      <c r="A50" s="72"/>
      <c r="B50" s="79"/>
      <c r="C50" s="79">
        <v>37</v>
      </c>
      <c r="D50" s="35">
        <v>656.58479999999997</v>
      </c>
      <c r="E50" s="36">
        <v>27.8001</v>
      </c>
      <c r="F50" s="36">
        <v>34.935600000000001</v>
      </c>
      <c r="G50" s="36">
        <v>35.652799999999999</v>
      </c>
      <c r="H50" s="36">
        <v>4141.9440000000004</v>
      </c>
      <c r="I50" s="36">
        <v>7.0979999999999999</v>
      </c>
      <c r="J50" s="37">
        <f t="shared" si="0"/>
        <v>1.1505400000000001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  <c r="Z50" s="122"/>
      <c r="AA50" s="122"/>
      <c r="AB50" s="122"/>
      <c r="AC50" s="122"/>
    </row>
    <row r="51" spans="1:29">
      <c r="A51" s="72"/>
      <c r="B51" s="63" t="s">
        <v>19</v>
      </c>
      <c r="C51" s="63">
        <v>22</v>
      </c>
      <c r="D51" s="14">
        <v>6057.2488000000003</v>
      </c>
      <c r="E51" s="15">
        <v>39.832500000000003</v>
      </c>
      <c r="F51" s="15">
        <v>41.302199999999999</v>
      </c>
      <c r="G51" s="15">
        <v>42.7012</v>
      </c>
      <c r="H51" s="15">
        <v>6427.5780000000004</v>
      </c>
      <c r="I51" s="15">
        <v>10.029999999999999</v>
      </c>
      <c r="J51" s="16">
        <f t="shared" si="0"/>
        <v>1.7854383333333335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 ca="1">bdrate($D51:$D54,E51:E54,$L51:$L54,M51:M54)</f>
        <v>#NAME?</v>
      </c>
      <c r="U51" s="22" t="e">
        <f ca="1">bdrate($D51:$D54,F51:F54,$L51:$L54,N51:N54)</f>
        <v>#NAME?</v>
      </c>
      <c r="V51" s="22" t="e">
        <f ca="1">bdrate($D51:$D54,G51:G54,$L51:$L54,O51:O54)</f>
        <v>#NAME?</v>
      </c>
      <c r="W51" s="44" t="e">
        <f ca="1">bdrateOld($D51:$D54,E51:E54,$L51:$L54,M51:M54)</f>
        <v>#NAME?</v>
      </c>
      <c r="X51" s="45" t="e">
        <f ca="1">bdrateOld($D51:$D54,F51:F54,$L51:$L54,N51:N54)</f>
        <v>#NAME?</v>
      </c>
      <c r="Y51" s="46" t="e">
        <f ca="1">bdrateOld($D51:$D54,G51:G54,$L51:$L54,O51:O54)</f>
        <v>#NAME?</v>
      </c>
      <c r="Z51" s="122"/>
      <c r="AA51" s="122"/>
      <c r="AB51" s="122"/>
      <c r="AC51" s="122"/>
    </row>
    <row r="52" spans="1:29">
      <c r="A52" s="72"/>
      <c r="B52" s="72"/>
      <c r="C52" s="72">
        <v>27</v>
      </c>
      <c r="D52" s="25">
        <v>2359.1264000000001</v>
      </c>
      <c r="E52" s="26">
        <v>36.069499999999998</v>
      </c>
      <c r="F52" s="26">
        <v>38.671900000000001</v>
      </c>
      <c r="G52" s="26">
        <v>40.347799999999999</v>
      </c>
      <c r="H52" s="26">
        <v>5134.3829999999998</v>
      </c>
      <c r="I52" s="26">
        <v>7.4720000000000004</v>
      </c>
      <c r="J52" s="27">
        <f t="shared" si="0"/>
        <v>1.4262174999999999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  <c r="Z52" s="122"/>
      <c r="AA52" s="122"/>
      <c r="AB52" s="122"/>
      <c r="AC52" s="122"/>
    </row>
    <row r="53" spans="1:29">
      <c r="A53" s="72"/>
      <c r="B53" s="72"/>
      <c r="C53" s="72">
        <v>32</v>
      </c>
      <c r="D53" s="25">
        <v>1018.5648</v>
      </c>
      <c r="E53" s="26">
        <v>32.923200000000001</v>
      </c>
      <c r="F53" s="26">
        <v>36.7669</v>
      </c>
      <c r="G53" s="26">
        <v>38.511499999999998</v>
      </c>
      <c r="H53" s="26">
        <v>4174.3670000000002</v>
      </c>
      <c r="I53" s="26">
        <v>5.9589999999999996</v>
      </c>
      <c r="J53" s="27">
        <f t="shared" si="0"/>
        <v>1.1595463888888888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  <c r="Z53" s="122"/>
      <c r="AA53" s="122"/>
      <c r="AB53" s="122"/>
      <c r="AC53" s="122"/>
    </row>
    <row r="54" spans="1:29" ht="12.75" thickBot="1">
      <c r="A54" s="79"/>
      <c r="B54" s="79"/>
      <c r="C54" s="79">
        <v>37</v>
      </c>
      <c r="D54" s="35">
        <v>462.49279999999999</v>
      </c>
      <c r="E54" s="36">
        <v>30.097799999999999</v>
      </c>
      <c r="F54" s="36">
        <v>35.5227</v>
      </c>
      <c r="G54" s="36">
        <v>37.220399999999998</v>
      </c>
      <c r="H54" s="36">
        <v>3465.8180000000002</v>
      </c>
      <c r="I54" s="36">
        <v>4.9450000000000003</v>
      </c>
      <c r="J54" s="37">
        <f t="shared" si="0"/>
        <v>0.96272722222222229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  <c r="Z54" s="122"/>
      <c r="AA54" s="122"/>
      <c r="AB54" s="122"/>
      <c r="AC54" s="122"/>
    </row>
    <row r="55" spans="1:29">
      <c r="A55" s="63" t="s">
        <v>20</v>
      </c>
      <c r="B55" s="63" t="s">
        <v>21</v>
      </c>
      <c r="C55" s="63">
        <v>22</v>
      </c>
      <c r="D55" s="14">
        <v>1768.6784</v>
      </c>
      <c r="E55" s="15">
        <v>40.789099999999998</v>
      </c>
      <c r="F55" s="15">
        <v>43.457000000000001</v>
      </c>
      <c r="G55" s="15">
        <v>42.889899999999997</v>
      </c>
      <c r="H55" s="15">
        <v>1982.5540000000001</v>
      </c>
      <c r="I55" s="15">
        <v>3.51</v>
      </c>
      <c r="J55" s="16">
        <f t="shared" si="0"/>
        <v>0.55070944444444447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 ca="1">bdrate($D55:$D58,E55:E58,$L55:$L58,M55:M58)</f>
        <v>#NAME?</v>
      </c>
      <c r="U55" s="22" t="e">
        <f ca="1">bdrate($D55:$D58,F55:F58,$L55:$L58,N55:N58)</f>
        <v>#NAME?</v>
      </c>
      <c r="V55" s="22" t="e">
        <f ca="1">bdrate($D55:$D58,G55:G58,$L55:$L58,O55:O58)</f>
        <v>#NAME?</v>
      </c>
      <c r="W55" s="44" t="e">
        <f ca="1">bdrateOld($D55:$D58,E55:E58,$L55:$L58,M55:M58)</f>
        <v>#NAME?</v>
      </c>
      <c r="X55" s="45" t="e">
        <f ca="1">bdrateOld($D55:$D58,F55:F58,$L55:$L58,N55:N58)</f>
        <v>#NAME?</v>
      </c>
      <c r="Y55" s="46" t="e">
        <f ca="1">bdrateOld($D55:$D58,G55:G58,$L55:$L58,O55:O58)</f>
        <v>#NAME?</v>
      </c>
      <c r="Z55" s="122"/>
      <c r="AA55" s="122"/>
      <c r="AB55" s="122"/>
      <c r="AC55" s="122"/>
    </row>
    <row r="56" spans="1:29">
      <c r="A56" s="72" t="s">
        <v>22</v>
      </c>
      <c r="B56" s="72"/>
      <c r="C56" s="72">
        <v>27</v>
      </c>
      <c r="D56" s="25">
        <v>874.3664</v>
      </c>
      <c r="E56" s="26">
        <v>36.920400000000001</v>
      </c>
      <c r="F56" s="26">
        <v>40.639600000000002</v>
      </c>
      <c r="G56" s="26">
        <v>39.648099999999999</v>
      </c>
      <c r="H56" s="26">
        <v>1669.85</v>
      </c>
      <c r="I56" s="26">
        <v>2.9169999999999998</v>
      </c>
      <c r="J56" s="27">
        <f t="shared" si="0"/>
        <v>0.46384722222222219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  <c r="Z56" s="122"/>
      <c r="AA56" s="122"/>
      <c r="AB56" s="122"/>
      <c r="AC56" s="122"/>
    </row>
    <row r="57" spans="1:29">
      <c r="A57" s="72"/>
      <c r="B57" s="72"/>
      <c r="C57" s="72">
        <v>32</v>
      </c>
      <c r="D57" s="25">
        <v>424.84160000000003</v>
      </c>
      <c r="E57" s="26">
        <v>33.433599999999998</v>
      </c>
      <c r="F57" s="26">
        <v>38.556600000000003</v>
      </c>
      <c r="G57" s="26">
        <v>37.236800000000002</v>
      </c>
      <c r="H57" s="26">
        <v>1406.2080000000001</v>
      </c>
      <c r="I57" s="26">
        <v>2.5270000000000001</v>
      </c>
      <c r="J57" s="27">
        <f t="shared" si="0"/>
        <v>0.39061333333333337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  <c r="Z57" s="122"/>
      <c r="AA57" s="122"/>
      <c r="AB57" s="122"/>
      <c r="AC57" s="122"/>
    </row>
    <row r="58" spans="1:29" ht="12.75" thickBot="1">
      <c r="A58" s="72"/>
      <c r="B58" s="79"/>
      <c r="C58" s="79">
        <v>37</v>
      </c>
      <c r="D58" s="35">
        <v>215.3648</v>
      </c>
      <c r="E58" s="36">
        <v>30.498200000000001</v>
      </c>
      <c r="F58" s="36">
        <v>37.168300000000002</v>
      </c>
      <c r="G58" s="36">
        <v>35.605400000000003</v>
      </c>
      <c r="H58" s="36">
        <v>1205.684</v>
      </c>
      <c r="I58" s="36">
        <v>2.1520000000000001</v>
      </c>
      <c r="J58" s="37">
        <f t="shared" si="0"/>
        <v>0.33491222222222222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  <c r="Z58" s="122"/>
      <c r="AA58" s="122"/>
      <c r="AB58" s="122"/>
      <c r="AC58" s="122"/>
    </row>
    <row r="59" spans="1:29">
      <c r="A59" s="72"/>
      <c r="B59" s="63" t="s">
        <v>23</v>
      </c>
      <c r="C59" s="63">
        <v>22</v>
      </c>
      <c r="D59" s="14">
        <v>2740.7728000000002</v>
      </c>
      <c r="E59" s="15">
        <v>38.277000000000001</v>
      </c>
      <c r="F59" s="15">
        <v>42.509500000000003</v>
      </c>
      <c r="G59" s="15">
        <v>43.500700000000002</v>
      </c>
      <c r="H59" s="15">
        <v>2228.2379999999998</v>
      </c>
      <c r="I59" s="15">
        <v>4.6020000000000003</v>
      </c>
      <c r="J59" s="16">
        <f t="shared" si="0"/>
        <v>0.61895499999999992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 ca="1">bdrate($D59:$D62,E59:E62,$L59:$L62,M59:M62)</f>
        <v>#NAME?</v>
      </c>
      <c r="U59" s="22" t="e">
        <f ca="1">bdrate($D59:$D62,F59:F62,$L59:$L62,N59:N62)</f>
        <v>#NAME?</v>
      </c>
      <c r="V59" s="22" t="e">
        <f ca="1">bdrate($D59:$D62,G59:G62,$L59:$L62,O59:O62)</f>
        <v>#NAME?</v>
      </c>
      <c r="W59" s="44" t="e">
        <f ca="1">bdrateOld($D59:$D62,E59:E62,$L59:$L62,M59:M62)</f>
        <v>#NAME?</v>
      </c>
      <c r="X59" s="45" t="e">
        <f ca="1">bdrateOld($D59:$D62,F59:F62,$L59:$L62,N59:N62)</f>
        <v>#NAME?</v>
      </c>
      <c r="Y59" s="46" t="e">
        <f ca="1">bdrateOld($D59:$D62,G59:G62,$L59:$L62,O59:O62)</f>
        <v>#NAME?</v>
      </c>
      <c r="Z59" s="122"/>
      <c r="AA59" s="122"/>
      <c r="AB59" s="122"/>
      <c r="AC59" s="122"/>
    </row>
    <row r="60" spans="1:29">
      <c r="A60" s="72"/>
      <c r="B60" s="72"/>
      <c r="C60" s="72">
        <v>27</v>
      </c>
      <c r="D60" s="25">
        <v>904.18240000000003</v>
      </c>
      <c r="E60" s="26">
        <v>34.241300000000003</v>
      </c>
      <c r="F60" s="26">
        <v>40.5488</v>
      </c>
      <c r="G60" s="26">
        <v>41.397199999999998</v>
      </c>
      <c r="H60" s="26">
        <v>1603.9860000000001</v>
      </c>
      <c r="I60" s="26">
        <v>3.26</v>
      </c>
      <c r="J60" s="27">
        <f t="shared" si="0"/>
        <v>0.44555166666666668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  <c r="Z60" s="122"/>
      <c r="AA60" s="122"/>
      <c r="AB60" s="122"/>
      <c r="AC60" s="122"/>
    </row>
    <row r="61" spans="1:29">
      <c r="A61" s="72"/>
      <c r="B61" s="72"/>
      <c r="C61" s="72">
        <v>32</v>
      </c>
      <c r="D61" s="25">
        <v>334.92880000000002</v>
      </c>
      <c r="E61" s="26">
        <v>31.191600000000001</v>
      </c>
      <c r="F61" s="26">
        <v>39.273899999999998</v>
      </c>
      <c r="G61" s="26">
        <v>40.018700000000003</v>
      </c>
      <c r="H61" s="26">
        <v>1220.49</v>
      </c>
      <c r="I61" s="26">
        <v>2.5739999999999998</v>
      </c>
      <c r="J61" s="27">
        <f t="shared" si="0"/>
        <v>0.33902500000000002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  <c r="Z61" s="122"/>
      <c r="AA61" s="122"/>
      <c r="AB61" s="122"/>
      <c r="AC61" s="122"/>
    </row>
    <row r="62" spans="1:29" ht="12.75" thickBot="1">
      <c r="A62" s="72"/>
      <c r="B62" s="79"/>
      <c r="C62" s="79">
        <v>37</v>
      </c>
      <c r="D62" s="35">
        <v>130.04239999999999</v>
      </c>
      <c r="E62" s="36">
        <v>28.253599999999999</v>
      </c>
      <c r="F62" s="36">
        <v>38.211199999999998</v>
      </c>
      <c r="G62" s="36">
        <v>38.9985</v>
      </c>
      <c r="H62" s="36">
        <v>1016.502</v>
      </c>
      <c r="I62" s="36">
        <v>2.1840000000000002</v>
      </c>
      <c r="J62" s="37">
        <f t="shared" si="0"/>
        <v>0.28236166666666668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  <c r="Z62" s="122"/>
      <c r="AA62" s="122"/>
      <c r="AB62" s="122"/>
      <c r="AC62" s="122"/>
    </row>
    <row r="63" spans="1:29">
      <c r="A63" s="72"/>
      <c r="B63" s="63" t="s">
        <v>24</v>
      </c>
      <c r="C63" s="63">
        <v>22</v>
      </c>
      <c r="D63" s="14">
        <v>2138.4168</v>
      </c>
      <c r="E63" s="15">
        <v>37.965299999999999</v>
      </c>
      <c r="F63" s="15">
        <v>40.667999999999999</v>
      </c>
      <c r="G63" s="15">
        <v>41.388800000000003</v>
      </c>
      <c r="H63" s="15">
        <v>1871.5319999999999</v>
      </c>
      <c r="I63" s="15">
        <v>3.8220000000000001</v>
      </c>
      <c r="J63" s="16">
        <f t="shared" si="0"/>
        <v>0.51986999999999994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 ca="1">bdrate($D63:$D66,E63:E66,$L63:$L66,M63:M66)</f>
        <v>#NAME?</v>
      </c>
      <c r="U63" s="22" t="e">
        <f ca="1">bdrate($D63:$D66,F63:F66,$L63:$L66,N63:N66)</f>
        <v>#NAME?</v>
      </c>
      <c r="V63" s="22" t="e">
        <f ca="1">bdrate($D63:$D66,G63:G66,$L63:$L66,O63:O66)</f>
        <v>#NAME?</v>
      </c>
      <c r="W63" s="44" t="e">
        <f ca="1">bdrateOld($D63:$D66,E63:E66,$L63:$L66,M63:M66)</f>
        <v>#NAME?</v>
      </c>
      <c r="X63" s="45" t="e">
        <f ca="1">bdrateOld($D63:$D66,F63:F66,$L63:$L66,N63:N66)</f>
        <v>#NAME?</v>
      </c>
      <c r="Y63" s="46" t="e">
        <f ca="1">bdrateOld($D63:$D66,G63:G66,$L63:$L66,O63:O66)</f>
        <v>#NAME?</v>
      </c>
      <c r="Z63" s="122"/>
      <c r="AA63" s="122"/>
      <c r="AB63" s="122"/>
      <c r="AC63" s="122"/>
    </row>
    <row r="64" spans="1:29">
      <c r="A64" s="72"/>
      <c r="B64" s="72"/>
      <c r="C64" s="72">
        <v>27</v>
      </c>
      <c r="D64" s="25">
        <v>859.29759999999999</v>
      </c>
      <c r="E64" s="26">
        <v>34.226799999999997</v>
      </c>
      <c r="F64" s="26">
        <v>37.991599999999998</v>
      </c>
      <c r="G64" s="26">
        <v>38.545499999999997</v>
      </c>
      <c r="H64" s="26">
        <v>1388.7550000000001</v>
      </c>
      <c r="I64" s="26">
        <v>2.7450000000000001</v>
      </c>
      <c r="J64" s="27">
        <f t="shared" si="0"/>
        <v>0.3857652777777778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  <c r="Z64" s="122"/>
      <c r="AA64" s="122"/>
      <c r="AB64" s="122"/>
      <c r="AC64" s="122"/>
    </row>
    <row r="65" spans="1:29">
      <c r="A65" s="72"/>
      <c r="B65" s="72"/>
      <c r="C65" s="72">
        <v>32</v>
      </c>
      <c r="D65" s="25">
        <v>360.21120000000002</v>
      </c>
      <c r="E65" s="26">
        <v>30.826899999999998</v>
      </c>
      <c r="F65" s="26">
        <v>35.942</v>
      </c>
      <c r="G65" s="26">
        <v>36.494500000000002</v>
      </c>
      <c r="H65" s="26">
        <v>1097.212</v>
      </c>
      <c r="I65" s="26">
        <v>2.1989999999999998</v>
      </c>
      <c r="J65" s="27">
        <f t="shared" si="0"/>
        <v>0.30478111111111111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  <c r="Z65" s="122"/>
      <c r="AA65" s="122"/>
      <c r="AB65" s="122"/>
      <c r="AC65" s="122"/>
    </row>
    <row r="66" spans="1:29" ht="12.75" thickBot="1">
      <c r="A66" s="72"/>
      <c r="B66" s="79"/>
      <c r="C66" s="79">
        <v>37</v>
      </c>
      <c r="D66" s="35">
        <v>151.52719999999999</v>
      </c>
      <c r="E66" s="36">
        <v>27.7882</v>
      </c>
      <c r="F66" s="36">
        <v>34.506500000000003</v>
      </c>
      <c r="G66" s="36">
        <v>34.973999999999997</v>
      </c>
      <c r="H66" s="36">
        <v>911.34500000000003</v>
      </c>
      <c r="I66" s="36">
        <v>1.8089999999999999</v>
      </c>
      <c r="J66" s="37">
        <f t="shared" si="0"/>
        <v>0.25315138888888888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  <c r="Z66" s="122"/>
      <c r="AA66" s="122"/>
      <c r="AB66" s="122"/>
      <c r="AC66" s="122"/>
    </row>
    <row r="67" spans="1:29">
      <c r="A67" s="72"/>
      <c r="B67" s="63" t="s">
        <v>19</v>
      </c>
      <c r="C67" s="63">
        <v>22</v>
      </c>
      <c r="D67" s="14">
        <v>1375.0368000000001</v>
      </c>
      <c r="E67" s="15">
        <v>39.749899999999997</v>
      </c>
      <c r="F67" s="15">
        <v>41.133200000000002</v>
      </c>
      <c r="G67" s="15">
        <v>42.224800000000002</v>
      </c>
      <c r="H67" s="15">
        <v>1476.14</v>
      </c>
      <c r="I67" s="15">
        <v>2.5579999999999998</v>
      </c>
      <c r="J67" s="16">
        <f t="shared" si="0"/>
        <v>0.4100388888888889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 ca="1">bdrate($D67:$D70,E67:E70,$L67:$L70,M67:M70)</f>
        <v>#NAME?</v>
      </c>
      <c r="U67" s="22" t="e">
        <f ca="1">bdrate($D67:$D70,F67:F70,$L67:$L70,N67:N70)</f>
        <v>#NAME?</v>
      </c>
      <c r="V67" s="22" t="e">
        <f ca="1">bdrate($D67:$D70,G67:G70,$L67:$L70,O67:O70)</f>
        <v>#NAME?</v>
      </c>
      <c r="W67" s="44" t="e">
        <f ca="1">bdrateOld($D67:$D70,E67:E70,$L67:$L70,M67:M70)</f>
        <v>#NAME?</v>
      </c>
      <c r="X67" s="45" t="e">
        <f ca="1">bdrateOld($D67:$D70,F67:F70,$L67:$L70,N67:N70)</f>
        <v>#NAME?</v>
      </c>
      <c r="Y67" s="46" t="e">
        <f ca="1">bdrateOld($D67:$D70,G67:G70,$L67:$L70,O67:O70)</f>
        <v>#NAME?</v>
      </c>
      <c r="Z67" s="122"/>
      <c r="AA67" s="122"/>
      <c r="AB67" s="122"/>
      <c r="AC67" s="122"/>
    </row>
    <row r="68" spans="1:29">
      <c r="A68" s="72"/>
      <c r="B68" s="72"/>
      <c r="C68" s="72">
        <v>27</v>
      </c>
      <c r="D68" s="25">
        <v>642.94960000000003</v>
      </c>
      <c r="E68" s="26">
        <v>35.747500000000002</v>
      </c>
      <c r="F68" s="26">
        <v>38.261800000000001</v>
      </c>
      <c r="G68" s="26">
        <v>39.493499999999997</v>
      </c>
      <c r="H68" s="26">
        <v>1221.752</v>
      </c>
      <c r="I68" s="26">
        <v>2.0590000000000002</v>
      </c>
      <c r="J68" s="27">
        <f t="shared" si="0"/>
        <v>0.33937555555555554</v>
      </c>
      <c r="L68" s="25"/>
      <c r="M68" s="26"/>
      <c r="N68" s="26"/>
      <c r="O68" s="26"/>
      <c r="P68" s="26"/>
      <c r="Q68" s="26"/>
      <c r="R68" s="27">
        <f t="shared" si="1"/>
        <v>0</v>
      </c>
      <c r="S68" s="20"/>
      <c r="T68" s="31"/>
      <c r="U68" s="32"/>
      <c r="V68" s="32"/>
      <c r="W68" s="31"/>
      <c r="X68" s="32"/>
      <c r="Y68" s="33"/>
      <c r="Z68" s="122"/>
      <c r="AA68" s="122"/>
      <c r="AB68" s="122"/>
      <c r="AC68" s="122"/>
    </row>
    <row r="69" spans="1:29">
      <c r="A69" s="72"/>
      <c r="B69" s="72"/>
      <c r="C69" s="72">
        <v>32</v>
      </c>
      <c r="D69" s="25">
        <v>300.13600000000002</v>
      </c>
      <c r="E69" s="26">
        <v>32.187899999999999</v>
      </c>
      <c r="F69" s="26">
        <v>36.233699999999999</v>
      </c>
      <c r="G69" s="26">
        <v>37.398699999999998</v>
      </c>
      <c r="H69" s="26">
        <v>997.52599999999995</v>
      </c>
      <c r="I69" s="26">
        <v>1.716</v>
      </c>
      <c r="J69" s="27">
        <f t="shared" si="0"/>
        <v>0.27709055555555556</v>
      </c>
      <c r="L69" s="25"/>
      <c r="M69" s="26"/>
      <c r="N69" s="26"/>
      <c r="O69" s="26"/>
      <c r="P69" s="26"/>
      <c r="Q69" s="26"/>
      <c r="R69" s="27">
        <f t="shared" si="1"/>
        <v>0</v>
      </c>
      <c r="S69" s="20"/>
      <c r="T69" s="31"/>
      <c r="U69" s="32"/>
      <c r="V69" s="32"/>
      <c r="W69" s="31"/>
      <c r="X69" s="32"/>
      <c r="Y69" s="33"/>
      <c r="Z69" s="122"/>
      <c r="AA69" s="122"/>
      <c r="AB69" s="122"/>
      <c r="AC69" s="122"/>
    </row>
    <row r="70" spans="1:29" ht="12.75" thickBot="1">
      <c r="A70" s="79"/>
      <c r="B70" s="79"/>
      <c r="C70" s="79">
        <v>37</v>
      </c>
      <c r="D70" s="35">
        <v>144.7696</v>
      </c>
      <c r="E70" s="36">
        <v>29.335999999999999</v>
      </c>
      <c r="F70" s="36">
        <v>34.818399999999997</v>
      </c>
      <c r="G70" s="36">
        <v>35.953400000000002</v>
      </c>
      <c r="H70" s="36">
        <v>821.11300000000006</v>
      </c>
      <c r="I70" s="36">
        <v>1.419</v>
      </c>
      <c r="J70" s="37">
        <f t="shared" si="0"/>
        <v>0.22808694444444447</v>
      </c>
      <c r="L70" s="35"/>
      <c r="M70" s="36"/>
      <c r="N70" s="36"/>
      <c r="O70" s="36"/>
      <c r="P70" s="36"/>
      <c r="Q70" s="36"/>
      <c r="R70" s="37">
        <f t="shared" si="1"/>
        <v>0</v>
      </c>
      <c r="S70" s="20"/>
      <c r="T70" s="41"/>
      <c r="U70" s="42"/>
      <c r="V70" s="42"/>
      <c r="W70" s="41"/>
      <c r="X70" s="42"/>
      <c r="Y70" s="43"/>
      <c r="Z70" s="122"/>
      <c r="AA70" s="122"/>
      <c r="AB70" s="122"/>
      <c r="AC70" s="122"/>
    </row>
    <row r="71" spans="1:29">
      <c r="A71" s="63" t="s">
        <v>25</v>
      </c>
      <c r="B71" s="63" t="s">
        <v>88</v>
      </c>
      <c r="C71" s="63">
        <v>22</v>
      </c>
      <c r="D71" s="14">
        <v>2435.7703999999999</v>
      </c>
      <c r="E71" s="15">
        <v>42.380800000000001</v>
      </c>
      <c r="F71" s="15">
        <v>46.27</v>
      </c>
      <c r="G71" s="15">
        <v>47.540500000000002</v>
      </c>
      <c r="H71" s="15">
        <v>10477.285</v>
      </c>
      <c r="I71" s="15">
        <v>16.815999999999999</v>
      </c>
      <c r="J71" s="16">
        <f t="shared" si="0"/>
        <v>2.9103569444444446</v>
      </c>
      <c r="L71" s="14"/>
      <c r="M71" s="15"/>
      <c r="N71" s="15"/>
      <c r="O71" s="15"/>
      <c r="P71" s="15"/>
      <c r="Q71" s="15"/>
      <c r="R71" s="16">
        <f t="shared" si="1"/>
        <v>0</v>
      </c>
      <c r="S71" s="20"/>
      <c r="T71" s="21" t="e">
        <f ca="1">bdrate($D71:$D74,E71:E74,$L71:$L74,M71:M74)</f>
        <v>#NAME?</v>
      </c>
      <c r="U71" s="22" t="e">
        <f ca="1">bdrate($D71:$D74,F71:F74,$L71:$L74,N71:N74)</f>
        <v>#NAME?</v>
      </c>
      <c r="V71" s="22" t="e">
        <f ca="1">bdrate($D71:$D74,G71:G74,$L71:$L74,O71:O74)</f>
        <v>#NAME?</v>
      </c>
      <c r="W71" s="44" t="e">
        <f ca="1">bdrateOld($D71:$D74,E71:E74,$L71:$L74,M71:M74)</f>
        <v>#NAME?</v>
      </c>
      <c r="X71" s="45" t="e">
        <f ca="1">bdrateOld($D71:$D74,F71:F74,$L71:$L74,N71:N74)</f>
        <v>#NAME?</v>
      </c>
      <c r="Y71" s="46" t="e">
        <f ca="1">bdrateOld($D71:$D74,G71:G74,$L71:$L74,O71:O74)</f>
        <v>#NAME?</v>
      </c>
      <c r="Z71" s="122"/>
      <c r="AA71" s="122"/>
      <c r="AB71" s="122"/>
      <c r="AC71" s="122"/>
    </row>
    <row r="72" spans="1:29">
      <c r="A72" s="72" t="s">
        <v>26</v>
      </c>
      <c r="B72" s="72"/>
      <c r="C72" s="72">
        <v>27</v>
      </c>
      <c r="D72" s="25">
        <v>900.66079999999999</v>
      </c>
      <c r="E72" s="26">
        <v>40.119399999999999</v>
      </c>
      <c r="F72" s="26">
        <v>44.248100000000001</v>
      </c>
      <c r="G72" s="26">
        <v>45.500999999999998</v>
      </c>
      <c r="H72" s="26">
        <v>8935.3559999999998</v>
      </c>
      <c r="I72" s="26">
        <v>13.680999999999999</v>
      </c>
      <c r="J72" s="27">
        <f t="shared" si="0"/>
        <v>2.4820433333333334</v>
      </c>
      <c r="L72" s="25"/>
      <c r="M72" s="26"/>
      <c r="N72" s="26"/>
      <c r="O72" s="26"/>
      <c r="P72" s="26"/>
      <c r="Q72" s="26"/>
      <c r="R72" s="27">
        <f t="shared" si="1"/>
        <v>0</v>
      </c>
      <c r="S72" s="20"/>
      <c r="T72" s="31"/>
      <c r="U72" s="32"/>
      <c r="V72" s="32"/>
      <c r="W72" s="31"/>
      <c r="X72" s="32"/>
      <c r="Y72" s="33"/>
      <c r="Z72" s="122"/>
      <c r="AA72" s="122"/>
      <c r="AB72" s="122"/>
      <c r="AC72" s="122"/>
    </row>
    <row r="73" spans="1:29">
      <c r="A73" s="72"/>
      <c r="B73" s="72"/>
      <c r="C73" s="72">
        <v>32</v>
      </c>
      <c r="D73" s="25">
        <v>435.23759999999999</v>
      </c>
      <c r="E73" s="26">
        <v>37.486199999999997</v>
      </c>
      <c r="F73" s="26">
        <v>42.359299999999998</v>
      </c>
      <c r="G73" s="26">
        <v>43.628900000000002</v>
      </c>
      <c r="H73" s="26">
        <v>8194.2170000000006</v>
      </c>
      <c r="I73" s="26">
        <v>12.994</v>
      </c>
      <c r="J73" s="27">
        <f t="shared" si="0"/>
        <v>2.2761713888888893</v>
      </c>
      <c r="L73" s="25"/>
      <c r="M73" s="26"/>
      <c r="N73" s="26"/>
      <c r="O73" s="26"/>
      <c r="P73" s="26"/>
      <c r="Q73" s="26"/>
      <c r="R73" s="27">
        <f t="shared" si="1"/>
        <v>0</v>
      </c>
      <c r="S73" s="20"/>
      <c r="T73" s="31"/>
      <c r="U73" s="32"/>
      <c r="V73" s="32"/>
      <c r="W73" s="31"/>
      <c r="X73" s="32"/>
      <c r="Y73" s="33"/>
      <c r="Z73" s="122"/>
      <c r="AA73" s="122"/>
      <c r="AB73" s="122"/>
      <c r="AC73" s="122"/>
    </row>
    <row r="74" spans="1:29" ht="12.75" thickBot="1">
      <c r="A74" s="72"/>
      <c r="B74" s="79"/>
      <c r="C74" s="79">
        <v>37</v>
      </c>
      <c r="D74" s="35">
        <v>227.10400000000001</v>
      </c>
      <c r="E74" s="36">
        <v>34.576700000000002</v>
      </c>
      <c r="F74" s="36">
        <v>41.119900000000001</v>
      </c>
      <c r="G74" s="36">
        <v>42.207599999999999</v>
      </c>
      <c r="H74" s="36">
        <v>7771.83</v>
      </c>
      <c r="I74" s="36">
        <v>11.949</v>
      </c>
      <c r="J74" s="37">
        <f t="shared" si="0"/>
        <v>2.1588416666666665</v>
      </c>
      <c r="L74" s="35"/>
      <c r="M74" s="36"/>
      <c r="N74" s="36"/>
      <c r="O74" s="36"/>
      <c r="P74" s="36"/>
      <c r="Q74" s="36"/>
      <c r="R74" s="37">
        <f t="shared" si="1"/>
        <v>0</v>
      </c>
      <c r="S74" s="20"/>
      <c r="T74" s="41"/>
      <c r="U74" s="42"/>
      <c r="V74" s="42"/>
      <c r="W74" s="41"/>
      <c r="X74" s="42"/>
      <c r="Y74" s="43"/>
      <c r="Z74" s="122"/>
      <c r="AA74" s="122"/>
      <c r="AB74" s="122"/>
      <c r="AC74" s="122"/>
    </row>
    <row r="75" spans="1:29">
      <c r="A75" s="72"/>
      <c r="B75" s="63" t="s">
        <v>89</v>
      </c>
      <c r="C75" s="63">
        <v>22</v>
      </c>
      <c r="D75" s="14">
        <v>1862.9944</v>
      </c>
      <c r="E75" s="15">
        <v>42.777000000000001</v>
      </c>
      <c r="F75" s="15">
        <v>47.817599999999999</v>
      </c>
      <c r="G75" s="15">
        <v>48.449300000000001</v>
      </c>
      <c r="H75" s="15">
        <v>9978.152</v>
      </c>
      <c r="I75" s="15">
        <v>16.536000000000001</v>
      </c>
      <c r="J75" s="16">
        <f t="shared" si="0"/>
        <v>2.771708888888889</v>
      </c>
      <c r="L75" s="14"/>
      <c r="M75" s="15"/>
      <c r="N75" s="15"/>
      <c r="O75" s="15"/>
      <c r="P75" s="15"/>
      <c r="Q75" s="15"/>
      <c r="R75" s="16">
        <f t="shared" si="1"/>
        <v>0</v>
      </c>
      <c r="S75" s="20"/>
      <c r="T75" s="21" t="e">
        <f ca="1">bdrate($D75:$D78,E75:E78,$L75:$L78,M75:M78)</f>
        <v>#NAME?</v>
      </c>
      <c r="U75" s="22" t="e">
        <f ca="1">bdrate($D75:$D78,F75:F78,$L75:$L78,N75:N78)</f>
        <v>#NAME?</v>
      </c>
      <c r="V75" s="22" t="e">
        <f ca="1">bdrate($D75:$D78,G75:G78,$L75:$L78,O75:O78)</f>
        <v>#NAME?</v>
      </c>
      <c r="W75" s="44" t="e">
        <f ca="1">bdrateOld($D75:$D78,E75:E78,$L75:$L78,M75:M78)</f>
        <v>#NAME?</v>
      </c>
      <c r="X75" s="45" t="e">
        <f ca="1">bdrateOld($D75:$D78,F75:F78,$L75:$L78,N75:N78)</f>
        <v>#NAME?</v>
      </c>
      <c r="Y75" s="46" t="e">
        <f ca="1">bdrateOld($D75:$D78,G75:G78,$L75:$L78,O75:O78)</f>
        <v>#NAME?</v>
      </c>
      <c r="Z75" s="122"/>
      <c r="AA75" s="122"/>
      <c r="AB75" s="122"/>
      <c r="AC75" s="122"/>
    </row>
    <row r="76" spans="1:29">
      <c r="A76" s="72"/>
      <c r="B76" s="72"/>
      <c r="C76" s="72">
        <v>27</v>
      </c>
      <c r="D76" s="25">
        <v>459.90159999999997</v>
      </c>
      <c r="E76" s="26">
        <v>40.9923</v>
      </c>
      <c r="F76" s="26">
        <v>46.133499999999998</v>
      </c>
      <c r="G76" s="26">
        <v>46.756399999999999</v>
      </c>
      <c r="H76" s="26">
        <v>8325.866</v>
      </c>
      <c r="I76" s="26">
        <v>13.305999999999999</v>
      </c>
      <c r="J76" s="27">
        <f t="shared" si="0"/>
        <v>2.3127405555555556</v>
      </c>
      <c r="L76" s="25"/>
      <c r="M76" s="26"/>
      <c r="N76" s="26"/>
      <c r="O76" s="26"/>
      <c r="P76" s="26"/>
      <c r="Q76" s="26"/>
      <c r="R76" s="27">
        <f t="shared" si="1"/>
        <v>0</v>
      </c>
      <c r="S76" s="20"/>
      <c r="T76" s="31"/>
      <c r="U76" s="32"/>
      <c r="V76" s="32"/>
      <c r="W76" s="31"/>
      <c r="X76" s="32"/>
      <c r="Y76" s="33"/>
      <c r="Z76" s="122"/>
      <c r="AA76" s="122"/>
      <c r="AB76" s="122"/>
      <c r="AC76" s="122"/>
    </row>
    <row r="77" spans="1:29">
      <c r="A77" s="72"/>
      <c r="B77" s="72"/>
      <c r="C77" s="72">
        <v>32</v>
      </c>
      <c r="D77" s="25">
        <v>190.70079999999999</v>
      </c>
      <c r="E77" s="26">
        <v>38.839300000000001</v>
      </c>
      <c r="F77" s="26">
        <v>44.4788</v>
      </c>
      <c r="G77" s="26">
        <v>45.006300000000003</v>
      </c>
      <c r="H77" s="26">
        <v>7682.482</v>
      </c>
      <c r="I77" s="26">
        <v>12.167999999999999</v>
      </c>
      <c r="J77" s="27">
        <f t="shared" si="0"/>
        <v>2.1340227777777776</v>
      </c>
      <c r="L77" s="25"/>
      <c r="M77" s="26"/>
      <c r="N77" s="26"/>
      <c r="O77" s="26"/>
      <c r="P77" s="26"/>
      <c r="Q77" s="26"/>
      <c r="R77" s="27">
        <f t="shared" si="1"/>
        <v>0</v>
      </c>
      <c r="S77" s="20"/>
      <c r="T77" s="31"/>
      <c r="U77" s="32"/>
      <c r="V77" s="32"/>
      <c r="W77" s="31"/>
      <c r="X77" s="32"/>
      <c r="Y77" s="33"/>
      <c r="Z77" s="122"/>
      <c r="AA77" s="122"/>
      <c r="AB77" s="122"/>
      <c r="AC77" s="122"/>
    </row>
    <row r="78" spans="1:29" ht="12.75" thickBot="1">
      <c r="A78" s="72"/>
      <c r="B78" s="79"/>
      <c r="C78" s="79">
        <v>37</v>
      </c>
      <c r="D78" s="35">
        <v>98.4328</v>
      </c>
      <c r="E78" s="36">
        <v>36.374200000000002</v>
      </c>
      <c r="F78" s="36">
        <v>43.061399999999999</v>
      </c>
      <c r="G78" s="36">
        <v>43.501899999999999</v>
      </c>
      <c r="H78" s="36">
        <v>7386.4549999999999</v>
      </c>
      <c r="I78" s="36">
        <v>11.45</v>
      </c>
      <c r="J78" s="37">
        <f t="shared" si="0"/>
        <v>2.0517930555555557</v>
      </c>
      <c r="L78" s="35"/>
      <c r="M78" s="36"/>
      <c r="N78" s="36"/>
      <c r="O78" s="36"/>
      <c r="P78" s="36"/>
      <c r="Q78" s="36"/>
      <c r="R78" s="37">
        <f t="shared" si="1"/>
        <v>0</v>
      </c>
      <c r="S78" s="20"/>
      <c r="T78" s="41"/>
      <c r="U78" s="42"/>
      <c r="V78" s="42"/>
      <c r="W78" s="41"/>
      <c r="X78" s="42"/>
      <c r="Y78" s="43"/>
      <c r="Z78" s="122"/>
      <c r="AA78" s="122"/>
      <c r="AB78" s="122"/>
      <c r="AC78" s="122"/>
    </row>
    <row r="79" spans="1:29">
      <c r="A79" s="72"/>
      <c r="B79" s="63" t="s">
        <v>90</v>
      </c>
      <c r="C79" s="63">
        <v>22</v>
      </c>
      <c r="D79" s="14">
        <v>2162.7887999999998</v>
      </c>
      <c r="E79" s="15">
        <v>43.113999999999997</v>
      </c>
      <c r="F79" s="15">
        <v>47.0199</v>
      </c>
      <c r="G79" s="15">
        <v>47.950899999999997</v>
      </c>
      <c r="H79" s="15">
        <v>10988.206</v>
      </c>
      <c r="I79" s="15">
        <v>17.876999999999999</v>
      </c>
      <c r="J79" s="16">
        <f t="shared" si="0"/>
        <v>3.0522794444444443</v>
      </c>
      <c r="L79" s="14"/>
      <c r="M79" s="15"/>
      <c r="N79" s="15"/>
      <c r="O79" s="15"/>
      <c r="P79" s="15"/>
      <c r="Q79" s="15"/>
      <c r="R79" s="16">
        <f t="shared" si="1"/>
        <v>0</v>
      </c>
      <c r="S79" s="20"/>
      <c r="T79" s="21" t="e">
        <f ca="1">bdrate($D79:$D82,E79:E82,$L79:$L82,M79:M82)</f>
        <v>#NAME?</v>
      </c>
      <c r="U79" s="22" t="e">
        <f ca="1">bdrate($D79:$D82,F79:F82,$L79:$L82,N79:N82)</f>
        <v>#NAME?</v>
      </c>
      <c r="V79" s="22" t="e">
        <f ca="1">bdrate($D79:$D82,G79:G82,$L79:$L82,O79:O82)</f>
        <v>#NAME?</v>
      </c>
      <c r="W79" s="44" t="e">
        <f ca="1">bdrateOld($D79:$D82,E79:E82,$L79:$L82,M79:M82)</f>
        <v>#NAME?</v>
      </c>
      <c r="X79" s="45" t="e">
        <f ca="1">bdrateOld($D79:$D82,F79:F82,$L79:$L82,N79:N82)</f>
        <v>#NAME?</v>
      </c>
      <c r="Y79" s="46" t="e">
        <f ca="1">bdrateOld($D79:$D82,G79:G82,$L79:$L82,O79:O82)</f>
        <v>#NAME?</v>
      </c>
      <c r="Z79" s="122"/>
      <c r="AA79" s="122"/>
      <c r="AB79" s="122"/>
      <c r="AC79" s="122"/>
    </row>
    <row r="80" spans="1:29">
      <c r="A80" s="72"/>
      <c r="B80" s="72"/>
      <c r="C80" s="72">
        <v>27</v>
      </c>
      <c r="D80" s="25">
        <v>725.99760000000003</v>
      </c>
      <c r="E80" s="26">
        <v>40.991</v>
      </c>
      <c r="F80" s="26">
        <v>45.160499999999999</v>
      </c>
      <c r="G80" s="26">
        <v>46.036499999999997</v>
      </c>
      <c r="H80" s="26">
        <v>9319.3850000000002</v>
      </c>
      <c r="I80" s="26">
        <v>14.851000000000001</v>
      </c>
      <c r="J80" s="27">
        <f t="shared" si="0"/>
        <v>2.5887180555555558</v>
      </c>
      <c r="L80" s="25"/>
      <c r="M80" s="26"/>
      <c r="N80" s="26"/>
      <c r="O80" s="26"/>
      <c r="P80" s="26"/>
      <c r="Q80" s="26"/>
      <c r="R80" s="27">
        <f t="shared" si="1"/>
        <v>0</v>
      </c>
      <c r="S80" s="20"/>
      <c r="T80" s="31"/>
      <c r="U80" s="32"/>
      <c r="V80" s="32"/>
      <c r="W80" s="31"/>
      <c r="X80" s="32"/>
      <c r="Y80" s="33"/>
      <c r="Z80" s="122"/>
      <c r="AA80" s="122"/>
      <c r="AB80" s="122"/>
      <c r="AC80" s="122"/>
    </row>
    <row r="81" spans="1:29">
      <c r="A81" s="72"/>
      <c r="B81" s="72"/>
      <c r="C81" s="72">
        <v>32</v>
      </c>
      <c r="D81" s="25">
        <v>324.8408</v>
      </c>
      <c r="E81" s="26">
        <v>38.575899999999997</v>
      </c>
      <c r="F81" s="26">
        <v>43.326700000000002</v>
      </c>
      <c r="G81" s="26">
        <v>44.242699999999999</v>
      </c>
      <c r="H81" s="26">
        <v>8488.1959999999999</v>
      </c>
      <c r="I81" s="26">
        <v>13.555999999999999</v>
      </c>
      <c r="J81" s="27">
        <f t="shared" si="0"/>
        <v>2.3578322222222221</v>
      </c>
      <c r="L81" s="25"/>
      <c r="M81" s="26"/>
      <c r="N81" s="26"/>
      <c r="O81" s="26"/>
      <c r="P81" s="26"/>
      <c r="Q81" s="26"/>
      <c r="R81" s="27">
        <f t="shared" si="1"/>
        <v>0</v>
      </c>
      <c r="S81" s="20"/>
      <c r="T81" s="31"/>
      <c r="U81" s="32"/>
      <c r="V81" s="32"/>
      <c r="W81" s="31"/>
      <c r="X81" s="32"/>
      <c r="Y81" s="33"/>
      <c r="Z81" s="122"/>
      <c r="AA81" s="122"/>
      <c r="AB81" s="122"/>
      <c r="AC81" s="122"/>
    </row>
    <row r="82" spans="1:29" ht="12.75" thickBot="1">
      <c r="A82" s="79"/>
      <c r="B82" s="79"/>
      <c r="C82" s="79">
        <v>37</v>
      </c>
      <c r="D82" s="35">
        <v>166.4528</v>
      </c>
      <c r="E82" s="36">
        <v>35.864800000000002</v>
      </c>
      <c r="F82" s="36">
        <v>42.054400000000001</v>
      </c>
      <c r="G82" s="36">
        <v>42.928600000000003</v>
      </c>
      <c r="H82" s="36">
        <v>8002.2529999999997</v>
      </c>
      <c r="I82" s="36">
        <v>12.682</v>
      </c>
      <c r="J82" s="37">
        <f t="shared" si="0"/>
        <v>2.2228480555555556</v>
      </c>
      <c r="L82" s="35"/>
      <c r="M82" s="36"/>
      <c r="N82" s="36"/>
      <c r="O82" s="36"/>
      <c r="P82" s="36"/>
      <c r="Q82" s="36"/>
      <c r="R82" s="37">
        <f t="shared" si="1"/>
        <v>0</v>
      </c>
      <c r="S82" s="20"/>
      <c r="T82" s="41"/>
      <c r="U82" s="42"/>
      <c r="V82" s="42"/>
      <c r="W82" s="41"/>
      <c r="X82" s="42"/>
      <c r="Y82" s="43"/>
      <c r="Z82" s="122"/>
      <c r="AA82" s="122"/>
      <c r="AB82" s="122"/>
      <c r="AC82" s="122"/>
    </row>
    <row r="83" spans="1:29">
      <c r="A83" s="63" t="s">
        <v>61</v>
      </c>
      <c r="B83" s="63" t="s">
        <v>62</v>
      </c>
      <c r="C83" s="63">
        <v>22</v>
      </c>
      <c r="D83" s="14">
        <v>4256.0511999999999</v>
      </c>
      <c r="E83" s="15">
        <v>40.276800000000001</v>
      </c>
      <c r="F83" s="15">
        <v>42.5413</v>
      </c>
      <c r="G83" s="15">
        <v>43.054099999999998</v>
      </c>
      <c r="H83" s="15">
        <v>7205.6080000000002</v>
      </c>
      <c r="I83" s="15">
        <v>11.433999999999999</v>
      </c>
      <c r="J83" s="16">
        <f t="shared" ref="J83:J98" si="2">H83/3600</f>
        <v>2.0015577777777778</v>
      </c>
      <c r="L83" s="14"/>
      <c r="M83" s="15"/>
      <c r="N83" s="15"/>
      <c r="O83" s="15"/>
      <c r="P83" s="15"/>
      <c r="Q83" s="15"/>
      <c r="R83" s="16">
        <f t="shared" ref="R83:R98" si="3">P83/3600</f>
        <v>0</v>
      </c>
      <c r="S83" s="20"/>
      <c r="T83" s="21" t="e">
        <f ca="1">bdrate($D83:$D86,E83:E86,$L83:$L86,M83:M86)</f>
        <v>#NAME?</v>
      </c>
      <c r="U83" s="22" t="e">
        <f ca="1">bdrate($D83:$D86,F83:F86,$L83:$L86,N83:N86)</f>
        <v>#NAME?</v>
      </c>
      <c r="V83" s="22" t="e">
        <f ca="1">bdrate($D83:$D86,G83:G86,$L83:$L86,O83:O86)</f>
        <v>#NAME?</v>
      </c>
      <c r="W83" s="44" t="e">
        <f ca="1">bdrateOld($D83:$D86,E83:E86,$L83:$L86,M83:M86)</f>
        <v>#NAME?</v>
      </c>
      <c r="X83" s="45" t="e">
        <f ca="1">bdrateOld($D83:$D86,F83:F86,$L83:$L86,N83:N86)</f>
        <v>#NAME?</v>
      </c>
      <c r="Y83" s="46" t="e">
        <f ca="1">bdrateOld($D83:$D86,G83:G86,$L83:$L86,O83:O86)</f>
        <v>#NAME?</v>
      </c>
      <c r="Z83" s="122"/>
      <c r="AA83" s="122"/>
      <c r="AB83" s="122"/>
      <c r="AC83" s="122"/>
    </row>
    <row r="84" spans="1:29">
      <c r="A84" s="72"/>
      <c r="B84" s="72"/>
      <c r="C84" s="72">
        <v>27</v>
      </c>
      <c r="D84" s="25">
        <v>1965.7095999999999</v>
      </c>
      <c r="E84" s="26">
        <v>36.925600000000003</v>
      </c>
      <c r="F84" s="26">
        <v>39.697200000000002</v>
      </c>
      <c r="G84" s="26">
        <v>40.014299999999999</v>
      </c>
      <c r="H84" s="26">
        <v>5908.1319999999996</v>
      </c>
      <c r="I84" s="26">
        <v>9.2970000000000006</v>
      </c>
      <c r="J84" s="27">
        <f t="shared" si="2"/>
        <v>1.6411477777777776</v>
      </c>
      <c r="L84" s="25"/>
      <c r="M84" s="26"/>
      <c r="N84" s="26"/>
      <c r="O84" s="26"/>
      <c r="P84" s="26"/>
      <c r="Q84" s="26"/>
      <c r="R84" s="27">
        <f t="shared" si="3"/>
        <v>0</v>
      </c>
      <c r="S84" s="20"/>
      <c r="T84" s="31"/>
      <c r="U84" s="32"/>
      <c r="V84" s="32"/>
      <c r="W84" s="31"/>
      <c r="X84" s="32"/>
      <c r="Y84" s="33"/>
      <c r="Z84" s="122"/>
      <c r="AA84" s="122"/>
      <c r="AB84" s="122"/>
      <c r="AC84" s="122"/>
    </row>
    <row r="85" spans="1:29">
      <c r="A85" s="72"/>
      <c r="B85" s="72"/>
      <c r="C85" s="72">
        <v>32</v>
      </c>
      <c r="D85" s="25">
        <v>928.57119999999998</v>
      </c>
      <c r="E85" s="26">
        <v>33.929699999999997</v>
      </c>
      <c r="F85" s="26">
        <v>37.378399999999999</v>
      </c>
      <c r="G85" s="26">
        <v>37.5642</v>
      </c>
      <c r="H85" s="26">
        <v>4855.9520000000002</v>
      </c>
      <c r="I85" s="26">
        <v>7.4560000000000004</v>
      </c>
      <c r="J85" s="27">
        <f t="shared" si="2"/>
        <v>1.3488755555555556</v>
      </c>
      <c r="L85" s="25"/>
      <c r="M85" s="26"/>
      <c r="N85" s="26"/>
      <c r="O85" s="26"/>
      <c r="P85" s="26"/>
      <c r="Q85" s="26"/>
      <c r="R85" s="27">
        <f t="shared" si="3"/>
        <v>0</v>
      </c>
      <c r="S85" s="20"/>
      <c r="T85" s="31"/>
      <c r="U85" s="32"/>
      <c r="V85" s="32"/>
      <c r="W85" s="31"/>
      <c r="X85" s="32"/>
      <c r="Y85" s="33"/>
      <c r="Z85" s="122"/>
      <c r="AA85" s="122"/>
      <c r="AB85" s="122"/>
      <c r="AC85" s="122"/>
    </row>
    <row r="86" spans="1:29" ht="12.75" thickBot="1">
      <c r="A86" s="72"/>
      <c r="B86" s="79"/>
      <c r="C86" s="79">
        <v>37</v>
      </c>
      <c r="D86" s="35">
        <v>475.8408</v>
      </c>
      <c r="E86" s="36">
        <v>31.2773</v>
      </c>
      <c r="F86" s="36">
        <v>35.741300000000003</v>
      </c>
      <c r="G86" s="36">
        <v>35.868699999999997</v>
      </c>
      <c r="H86" s="36">
        <v>4173.3230000000003</v>
      </c>
      <c r="I86" s="36">
        <v>6.2859999999999996</v>
      </c>
      <c r="J86" s="37">
        <f t="shared" si="2"/>
        <v>1.1592563888888889</v>
      </c>
      <c r="L86" s="35"/>
      <c r="M86" s="36"/>
      <c r="N86" s="36"/>
      <c r="O86" s="36"/>
      <c r="P86" s="36"/>
      <c r="Q86" s="36"/>
      <c r="R86" s="37">
        <f t="shared" si="3"/>
        <v>0</v>
      </c>
      <c r="S86" s="20"/>
      <c r="T86" s="41"/>
      <c r="U86" s="42"/>
      <c r="V86" s="42"/>
      <c r="W86" s="41"/>
      <c r="X86" s="42"/>
      <c r="Y86" s="43"/>
      <c r="Z86" s="122"/>
      <c r="AA86" s="122"/>
      <c r="AB86" s="122"/>
      <c r="AC86" s="122"/>
    </row>
    <row r="87" spans="1:29">
      <c r="A87" s="72"/>
      <c r="B87" s="63" t="s">
        <v>63</v>
      </c>
      <c r="C87" s="63">
        <v>22</v>
      </c>
      <c r="D87" s="14">
        <v>5444.7734</v>
      </c>
      <c r="E87" s="15">
        <v>42.820300000000003</v>
      </c>
      <c r="F87" s="15">
        <v>45.448999999999998</v>
      </c>
      <c r="G87" s="15">
        <v>45.743099999999998</v>
      </c>
      <c r="H87" s="15">
        <v>15988.272000000001</v>
      </c>
      <c r="I87" s="15">
        <v>22.385999999999999</v>
      </c>
      <c r="J87" s="16">
        <f t="shared" si="2"/>
        <v>4.4411866666666668</v>
      </c>
      <c r="L87" s="14"/>
      <c r="M87" s="15"/>
      <c r="N87" s="15"/>
      <c r="O87" s="15"/>
      <c r="P87" s="15"/>
      <c r="Q87" s="15"/>
      <c r="R87" s="16">
        <f t="shared" si="3"/>
        <v>0</v>
      </c>
      <c r="S87" s="20"/>
      <c r="T87" s="21" t="e">
        <f ca="1">bdrate($D87:$D90,E87:E90,$L87:$L90,M87:M90)</f>
        <v>#NAME?</v>
      </c>
      <c r="U87" s="22" t="e">
        <f ca="1">bdrate($D87:$D90,F87:F90,$L87:$L90,N87:N90)</f>
        <v>#NAME?</v>
      </c>
      <c r="V87" s="22" t="e">
        <f ca="1">bdrate($D87:$D90,G87:G90,$L87:$L90,O87:O90)</f>
        <v>#NAME?</v>
      </c>
      <c r="W87" s="44" t="e">
        <f ca="1">bdrateOld($D87:$D90,E87:E90,$L87:$L90,M87:M90)</f>
        <v>#NAME?</v>
      </c>
      <c r="X87" s="45" t="e">
        <f ca="1">bdrateOld($D87:$D90,F87:F90,$L87:$L90,N87:N90)</f>
        <v>#NAME?</v>
      </c>
      <c r="Y87" s="46" t="e">
        <f ca="1">bdrateOld($D87:$D90,G87:G90,$L87:$L90,O87:O90)</f>
        <v>#NAME?</v>
      </c>
      <c r="Z87" s="122"/>
      <c r="AA87" s="122"/>
      <c r="AB87" s="122"/>
      <c r="AC87" s="122"/>
    </row>
    <row r="88" spans="1:29">
      <c r="A88" s="72"/>
      <c r="B88" s="72"/>
      <c r="C88" s="72">
        <v>27</v>
      </c>
      <c r="D88" s="25">
        <v>2659.5853999999999</v>
      </c>
      <c r="E88" s="26">
        <v>38.929900000000004</v>
      </c>
      <c r="F88" s="26">
        <v>42.469000000000001</v>
      </c>
      <c r="G88" s="26">
        <v>42.6218</v>
      </c>
      <c r="H88" s="26">
        <v>13151.759</v>
      </c>
      <c r="I88" s="26">
        <v>18.72</v>
      </c>
      <c r="J88" s="27">
        <f t="shared" si="2"/>
        <v>3.653266388888889</v>
      </c>
      <c r="L88" s="25"/>
      <c r="M88" s="26"/>
      <c r="N88" s="26"/>
      <c r="O88" s="26"/>
      <c r="P88" s="26"/>
      <c r="Q88" s="26"/>
      <c r="R88" s="27">
        <f t="shared" si="3"/>
        <v>0</v>
      </c>
      <c r="S88" s="20"/>
      <c r="T88" s="31"/>
      <c r="U88" s="32"/>
      <c r="V88" s="32"/>
      <c r="W88" s="31"/>
      <c r="X88" s="32"/>
      <c r="Y88" s="33"/>
      <c r="Z88" s="122"/>
      <c r="AA88" s="122"/>
      <c r="AB88" s="122"/>
      <c r="AC88" s="122"/>
    </row>
    <row r="89" spans="1:29">
      <c r="A89" s="72"/>
      <c r="B89" s="72"/>
      <c r="C89" s="72">
        <v>32</v>
      </c>
      <c r="D89" s="25">
        <v>1292.0904</v>
      </c>
      <c r="E89" s="26">
        <v>35.266800000000003</v>
      </c>
      <c r="F89" s="26">
        <v>40.146000000000001</v>
      </c>
      <c r="G89" s="26">
        <v>40.127099999999999</v>
      </c>
      <c r="H89" s="26">
        <v>10668.662</v>
      </c>
      <c r="I89" s="26">
        <v>15.834</v>
      </c>
      <c r="J89" s="27">
        <f t="shared" si="2"/>
        <v>2.9635172222222224</v>
      </c>
      <c r="L89" s="25"/>
      <c r="M89" s="26"/>
      <c r="N89" s="26"/>
      <c r="O89" s="26"/>
      <c r="P89" s="26"/>
      <c r="Q89" s="26"/>
      <c r="R89" s="27">
        <f t="shared" si="3"/>
        <v>0</v>
      </c>
      <c r="S89" s="20"/>
      <c r="T89" s="31"/>
      <c r="U89" s="32"/>
      <c r="V89" s="32"/>
      <c r="W89" s="31"/>
      <c r="X89" s="32"/>
      <c r="Y89" s="33"/>
      <c r="Z89" s="122"/>
      <c r="AA89" s="122"/>
      <c r="AB89" s="122"/>
      <c r="AC89" s="122"/>
    </row>
    <row r="90" spans="1:29" ht="12.75" thickBot="1">
      <c r="A90" s="72"/>
      <c r="B90" s="79"/>
      <c r="C90" s="79">
        <v>37</v>
      </c>
      <c r="D90" s="35">
        <v>624.7944</v>
      </c>
      <c r="E90" s="36">
        <v>31.935500000000001</v>
      </c>
      <c r="F90" s="36">
        <v>38.637799999999999</v>
      </c>
      <c r="G90" s="36">
        <v>38.345399999999998</v>
      </c>
      <c r="H90" s="36">
        <v>8823.634</v>
      </c>
      <c r="I90" s="36">
        <v>13.353</v>
      </c>
      <c r="J90" s="37">
        <f t="shared" si="2"/>
        <v>2.4510094444444444</v>
      </c>
      <c r="L90" s="35"/>
      <c r="M90" s="36"/>
      <c r="N90" s="36"/>
      <c r="O90" s="36"/>
      <c r="P90" s="36"/>
      <c r="Q90" s="36"/>
      <c r="R90" s="37">
        <f t="shared" si="3"/>
        <v>0</v>
      </c>
      <c r="S90" s="20"/>
      <c r="T90" s="41"/>
      <c r="U90" s="42"/>
      <c r="V90" s="42"/>
      <c r="W90" s="41"/>
      <c r="X90" s="42"/>
      <c r="Y90" s="43"/>
      <c r="Z90" s="122"/>
      <c r="AA90" s="122"/>
      <c r="AB90" s="122"/>
      <c r="AC90" s="122"/>
    </row>
    <row r="91" spans="1:29">
      <c r="A91" s="72"/>
      <c r="B91" s="63" t="s">
        <v>64</v>
      </c>
      <c r="C91" s="63">
        <v>22</v>
      </c>
      <c r="D91" s="14">
        <v>323.70159999999998</v>
      </c>
      <c r="E91" s="15">
        <v>46.560099999999998</v>
      </c>
      <c r="F91" s="15">
        <v>45.180399999999999</v>
      </c>
      <c r="G91" s="15">
        <v>45.165399999999998</v>
      </c>
      <c r="H91" s="15">
        <v>3863.0990000000002</v>
      </c>
      <c r="I91" s="15">
        <v>5.4279999999999999</v>
      </c>
      <c r="J91" s="16">
        <f t="shared" si="2"/>
        <v>1.0730830555555555</v>
      </c>
      <c r="L91" s="14"/>
      <c r="M91" s="15"/>
      <c r="N91" s="15"/>
      <c r="O91" s="15"/>
      <c r="P91" s="15"/>
      <c r="Q91" s="15"/>
      <c r="R91" s="16">
        <f t="shared" si="3"/>
        <v>0</v>
      </c>
      <c r="S91" s="20"/>
      <c r="T91" s="21" t="e">
        <f ca="1">bdrate($D91:$D94,E91:E94,$L91:$L94,M91:M94)</f>
        <v>#NAME?</v>
      </c>
      <c r="U91" s="22" t="e">
        <f ca="1">bdrate($D91:$D94,F91:F94,$L91:$L94,N91:N94)</f>
        <v>#NAME?</v>
      </c>
      <c r="V91" s="22" t="e">
        <f ca="1">bdrate($D91:$D94,G91:G94,$L91:$L94,O91:O94)</f>
        <v>#NAME?</v>
      </c>
      <c r="W91" s="44" t="e">
        <f ca="1">bdrateOld($D91:$D94,E91:E94,$L91:$L94,M91:M94)</f>
        <v>#NAME?</v>
      </c>
      <c r="X91" s="45" t="e">
        <f ca="1">bdrateOld($D91:$D94,F91:F94,$L91:$L94,N91:N94)</f>
        <v>#NAME?</v>
      </c>
      <c r="Y91" s="46" t="e">
        <f ca="1">bdrateOld($D91:$D94,G91:G94,$L91:$L94,O91:O94)</f>
        <v>#NAME?</v>
      </c>
      <c r="Z91" s="122"/>
      <c r="AA91" s="122"/>
      <c r="AB91" s="122"/>
      <c r="AC91" s="122"/>
    </row>
    <row r="92" spans="1:29">
      <c r="A92" s="72"/>
      <c r="B92" s="72"/>
      <c r="C92" s="72">
        <v>27</v>
      </c>
      <c r="D92" s="25">
        <v>237.33279999999999</v>
      </c>
      <c r="E92" s="26">
        <v>42.440800000000003</v>
      </c>
      <c r="F92" s="26">
        <v>41.120800000000003</v>
      </c>
      <c r="G92" s="26">
        <v>41.067999999999998</v>
      </c>
      <c r="H92" s="26">
        <v>3787.47</v>
      </c>
      <c r="I92" s="26">
        <v>5.319</v>
      </c>
      <c r="J92" s="27">
        <f t="shared" si="2"/>
        <v>1.0520749999999999</v>
      </c>
      <c r="L92" s="25"/>
      <c r="M92" s="26"/>
      <c r="N92" s="26"/>
      <c r="O92" s="26"/>
      <c r="P92" s="26"/>
      <c r="Q92" s="26"/>
      <c r="R92" s="27">
        <f t="shared" si="3"/>
        <v>0</v>
      </c>
      <c r="S92" s="20"/>
      <c r="T92" s="31"/>
      <c r="U92" s="32"/>
      <c r="V92" s="32"/>
      <c r="W92" s="31"/>
      <c r="X92" s="32"/>
      <c r="Y92" s="33"/>
      <c r="Z92" s="122"/>
      <c r="AA92" s="122"/>
      <c r="AB92" s="122"/>
      <c r="AC92" s="122"/>
    </row>
    <row r="93" spans="1:29">
      <c r="A93" s="72"/>
      <c r="B93" s="72"/>
      <c r="C93" s="72">
        <v>32</v>
      </c>
      <c r="D93" s="25">
        <v>176.63120000000001</v>
      </c>
      <c r="E93" s="26">
        <v>37.890900000000002</v>
      </c>
      <c r="F93" s="26">
        <v>38.848300000000002</v>
      </c>
      <c r="G93" s="26">
        <v>38.839799999999997</v>
      </c>
      <c r="H93" s="26">
        <v>3694.3220000000001</v>
      </c>
      <c r="I93" s="26">
        <v>5.2880000000000003</v>
      </c>
      <c r="J93" s="27">
        <f t="shared" si="2"/>
        <v>1.0262005555555556</v>
      </c>
      <c r="L93" s="25"/>
      <c r="M93" s="26"/>
      <c r="N93" s="26"/>
      <c r="O93" s="26"/>
      <c r="P93" s="26"/>
      <c r="Q93" s="26"/>
      <c r="R93" s="27">
        <f t="shared" si="3"/>
        <v>0</v>
      </c>
      <c r="S93" s="20"/>
      <c r="T93" s="31"/>
      <c r="U93" s="32"/>
      <c r="V93" s="32"/>
      <c r="W93" s="31"/>
      <c r="X93" s="32"/>
      <c r="Y93" s="33"/>
      <c r="Z93" s="122"/>
      <c r="AA93" s="122"/>
      <c r="AB93" s="122"/>
      <c r="AC93" s="122"/>
    </row>
    <row r="94" spans="1:29" ht="12.75" thickBot="1">
      <c r="A94" s="72"/>
      <c r="B94" s="79"/>
      <c r="C94" s="79">
        <v>37</v>
      </c>
      <c r="D94" s="35">
        <v>129.9</v>
      </c>
      <c r="E94" s="36">
        <v>33.057099999999998</v>
      </c>
      <c r="F94" s="36">
        <v>37.705800000000004</v>
      </c>
      <c r="G94" s="36">
        <v>37.269300000000001</v>
      </c>
      <c r="H94" s="36">
        <v>3647.5059999999999</v>
      </c>
      <c r="I94" s="36">
        <v>5.21</v>
      </c>
      <c r="J94" s="37">
        <f t="shared" si="2"/>
        <v>1.013196111111111</v>
      </c>
      <c r="L94" s="35"/>
      <c r="M94" s="36"/>
      <c r="N94" s="36"/>
      <c r="O94" s="36"/>
      <c r="P94" s="36"/>
      <c r="Q94" s="36"/>
      <c r="R94" s="37">
        <f t="shared" si="3"/>
        <v>0</v>
      </c>
      <c r="S94" s="20"/>
      <c r="T94" s="41"/>
      <c r="U94" s="42"/>
      <c r="V94" s="42"/>
      <c r="W94" s="41"/>
      <c r="X94" s="42"/>
      <c r="Y94" s="43"/>
      <c r="Z94" s="122"/>
      <c r="AA94" s="122"/>
      <c r="AB94" s="122"/>
      <c r="AC94" s="122"/>
    </row>
    <row r="95" spans="1:29">
      <c r="A95" s="72"/>
      <c r="B95" s="63" t="s">
        <v>65</v>
      </c>
      <c r="C95" s="63">
        <v>22</v>
      </c>
      <c r="D95" s="14">
        <v>703.05060000000003</v>
      </c>
      <c r="E95" s="15">
        <v>48.799300000000002</v>
      </c>
      <c r="F95" s="15">
        <v>51.735100000000003</v>
      </c>
      <c r="G95" s="15">
        <v>52.855200000000004</v>
      </c>
      <c r="H95" s="15">
        <v>8463.143</v>
      </c>
      <c r="I95" s="15">
        <v>11.887</v>
      </c>
      <c r="J95" s="16">
        <f t="shared" si="2"/>
        <v>2.3508730555555557</v>
      </c>
      <c r="L95" s="14"/>
      <c r="M95" s="15"/>
      <c r="N95" s="15"/>
      <c r="O95" s="15"/>
      <c r="P95" s="15"/>
      <c r="Q95" s="15"/>
      <c r="R95" s="16">
        <f t="shared" si="3"/>
        <v>0</v>
      </c>
      <c r="S95" s="20"/>
      <c r="T95" s="21" t="e">
        <f ca="1">bdrate($D95:$D98,E95:E98,$L95:$L98,M95:M98)</f>
        <v>#NAME?</v>
      </c>
      <c r="U95" s="22" t="e">
        <f ca="1">bdrate($D95:$D98,F95:F98,$L95:$L98,N95:N98)</f>
        <v>#NAME?</v>
      </c>
      <c r="V95" s="22" t="e">
        <f ca="1">bdrate($D95:$D98,G95:G98,$L95:$L98,O95:O98)</f>
        <v>#NAME?</v>
      </c>
      <c r="W95" s="44" t="e">
        <f ca="1">bdrateOld($D95:$D98,E95:E98,$L95:$L98,M95:M98)</f>
        <v>#NAME?</v>
      </c>
      <c r="X95" s="45" t="e">
        <f ca="1">bdrateOld($D95:$D98,F95:F98,$L95:$L98,N95:N98)</f>
        <v>#NAME?</v>
      </c>
      <c r="Y95" s="46" t="e">
        <f ca="1">bdrateOld($D95:$D98,G95:G98,$L95:$L98,O95:O98)</f>
        <v>#NAME?</v>
      </c>
      <c r="Z95" s="122"/>
      <c r="AA95" s="122"/>
      <c r="AB95" s="122"/>
      <c r="AC95" s="122"/>
    </row>
    <row r="96" spans="1:29">
      <c r="A96" s="72"/>
      <c r="B96" s="72"/>
      <c r="C96" s="72">
        <v>27</v>
      </c>
      <c r="D96" s="25">
        <v>414.47300000000001</v>
      </c>
      <c r="E96" s="26">
        <v>44.967300000000002</v>
      </c>
      <c r="F96" s="26">
        <v>48.389899999999997</v>
      </c>
      <c r="G96" s="26">
        <v>49.6526</v>
      </c>
      <c r="H96" s="26">
        <v>8008.0249999999996</v>
      </c>
      <c r="I96" s="26">
        <v>11.372</v>
      </c>
      <c r="J96" s="27">
        <f t="shared" si="2"/>
        <v>2.2244513888888888</v>
      </c>
      <c r="L96" s="25"/>
      <c r="M96" s="26"/>
      <c r="N96" s="26"/>
      <c r="O96" s="26"/>
      <c r="P96" s="26"/>
      <c r="Q96" s="26"/>
      <c r="R96" s="27">
        <f t="shared" si="3"/>
        <v>0</v>
      </c>
      <c r="S96" s="20"/>
      <c r="T96" s="31"/>
      <c r="U96" s="32"/>
      <c r="V96" s="32"/>
      <c r="W96" s="31"/>
      <c r="X96" s="32"/>
      <c r="Y96" s="33"/>
      <c r="Z96" s="122"/>
      <c r="AA96" s="122"/>
      <c r="AB96" s="122"/>
      <c r="AC96" s="122"/>
    </row>
    <row r="97" spans="1:29">
      <c r="A97" s="72"/>
      <c r="B97" s="72"/>
      <c r="C97" s="72">
        <v>32</v>
      </c>
      <c r="D97" s="25">
        <v>244.7782</v>
      </c>
      <c r="E97" s="26">
        <v>41.144799999999996</v>
      </c>
      <c r="F97" s="26">
        <v>45.566299999999998</v>
      </c>
      <c r="G97" s="26">
        <v>47.096200000000003</v>
      </c>
      <c r="H97" s="26">
        <v>7579.9269999999997</v>
      </c>
      <c r="I97" s="26">
        <v>10.92</v>
      </c>
      <c r="J97" s="27">
        <f t="shared" si="2"/>
        <v>2.1055352777777778</v>
      </c>
      <c r="L97" s="25"/>
      <c r="M97" s="26"/>
      <c r="N97" s="26"/>
      <c r="O97" s="26"/>
      <c r="P97" s="26"/>
      <c r="Q97" s="26"/>
      <c r="R97" s="27">
        <f t="shared" si="3"/>
        <v>0</v>
      </c>
      <c r="S97" s="20"/>
      <c r="T97" s="31"/>
      <c r="U97" s="32"/>
      <c r="V97" s="32"/>
      <c r="W97" s="31"/>
      <c r="X97" s="32"/>
      <c r="Y97" s="33"/>
      <c r="Z97" s="122"/>
      <c r="AA97" s="122"/>
      <c r="AB97" s="122"/>
      <c r="AC97" s="122"/>
    </row>
    <row r="98" spans="1:29" ht="12.75" thickBot="1">
      <c r="A98" s="79"/>
      <c r="B98" s="79"/>
      <c r="C98" s="79">
        <v>37</v>
      </c>
      <c r="D98" s="35">
        <v>151.0214</v>
      </c>
      <c r="E98" s="36">
        <v>37.294499999999999</v>
      </c>
      <c r="F98" s="36">
        <v>43.447600000000001</v>
      </c>
      <c r="G98" s="36">
        <v>45.184399999999997</v>
      </c>
      <c r="H98" s="36">
        <v>7230.3720000000003</v>
      </c>
      <c r="I98" s="36">
        <v>10.592000000000001</v>
      </c>
      <c r="J98" s="37">
        <f t="shared" si="2"/>
        <v>2.0084366666666669</v>
      </c>
      <c r="L98" s="35"/>
      <c r="M98" s="36"/>
      <c r="N98" s="36"/>
      <c r="O98" s="36"/>
      <c r="P98" s="36"/>
      <c r="Q98" s="36"/>
      <c r="R98" s="37">
        <f t="shared" si="3"/>
        <v>0</v>
      </c>
      <c r="S98" s="20"/>
      <c r="T98" s="31"/>
      <c r="U98" s="32"/>
      <c r="V98" s="32"/>
      <c r="W98" s="31"/>
      <c r="X98" s="32"/>
      <c r="Y98" s="33"/>
      <c r="Z98" s="122"/>
      <c r="AA98" s="122"/>
      <c r="AB98" s="122"/>
      <c r="AC98" s="122"/>
    </row>
    <row r="99" spans="1:29">
      <c r="B99" s="1" t="s">
        <v>2</v>
      </c>
      <c r="T99" s="21"/>
      <c r="U99" s="22"/>
      <c r="V99" s="22"/>
      <c r="W99" s="21"/>
      <c r="X99" s="22"/>
      <c r="Y99" s="23"/>
    </row>
    <row r="100" spans="1:29">
      <c r="B100" s="1" t="s">
        <v>7</v>
      </c>
      <c r="T100" s="44" t="e">
        <f t="shared" ref="T100:Y100" ca="1" si="4">AVERAGE(T19,T23,T27,T31,T35)</f>
        <v>#NAME?</v>
      </c>
      <c r="U100" s="45" t="e">
        <f t="shared" ca="1" si="4"/>
        <v>#NAME?</v>
      </c>
      <c r="V100" s="45" t="e">
        <f t="shared" ca="1" si="4"/>
        <v>#NAME?</v>
      </c>
      <c r="W100" s="44" t="e">
        <f t="shared" ca="1" si="4"/>
        <v>#NAME?</v>
      </c>
      <c r="X100" s="45" t="e">
        <f t="shared" ca="1" si="4"/>
        <v>#NAME?</v>
      </c>
      <c r="Y100" s="46" t="e">
        <f t="shared" ca="1" si="4"/>
        <v>#NAME?</v>
      </c>
    </row>
    <row r="101" spans="1:29">
      <c r="B101" s="1" t="s">
        <v>14</v>
      </c>
      <c r="T101" s="44" t="e">
        <f t="shared" ref="T101:Y101" ca="1" si="5">AVERAGE(T39,T43,T47,T51)</f>
        <v>#NAME?</v>
      </c>
      <c r="U101" s="45" t="e">
        <f t="shared" ca="1" si="5"/>
        <v>#NAME?</v>
      </c>
      <c r="V101" s="45" t="e">
        <f t="shared" ca="1" si="5"/>
        <v>#NAME?</v>
      </c>
      <c r="W101" s="44" t="e">
        <f t="shared" ca="1" si="5"/>
        <v>#NAME?</v>
      </c>
      <c r="X101" s="45" t="e">
        <f t="shared" ca="1" si="5"/>
        <v>#NAME?</v>
      </c>
      <c r="Y101" s="46" t="e">
        <f t="shared" ca="1" si="5"/>
        <v>#NAME?</v>
      </c>
    </row>
    <row r="102" spans="1:29">
      <c r="B102" s="1" t="s">
        <v>20</v>
      </c>
      <c r="T102" s="44" t="e">
        <f t="shared" ref="T102:Y102" ca="1" si="6">AVERAGE(T55,T59,T63,T67)</f>
        <v>#NAME?</v>
      </c>
      <c r="U102" s="45" t="e">
        <f t="shared" ca="1" si="6"/>
        <v>#NAME?</v>
      </c>
      <c r="V102" s="45" t="e">
        <f t="shared" ca="1" si="6"/>
        <v>#NAME?</v>
      </c>
      <c r="W102" s="44" t="e">
        <f t="shared" ca="1" si="6"/>
        <v>#NAME?</v>
      </c>
      <c r="X102" s="45" t="e">
        <f t="shared" ca="1" si="6"/>
        <v>#NAME?</v>
      </c>
      <c r="Y102" s="46" t="e">
        <f t="shared" ca="1" si="6"/>
        <v>#NAME?</v>
      </c>
    </row>
    <row r="103" spans="1:29">
      <c r="B103" s="1" t="s">
        <v>27</v>
      </c>
      <c r="T103" s="44" t="e">
        <f t="shared" ref="T103:Y103" ca="1" si="7">AVERAGE(T71,T75,T79)</f>
        <v>#NAME?</v>
      </c>
      <c r="U103" s="45" t="e">
        <f t="shared" ca="1" si="7"/>
        <v>#NAME?</v>
      </c>
      <c r="V103" s="45" t="e">
        <f t="shared" ca="1" si="7"/>
        <v>#NAME?</v>
      </c>
      <c r="W103" s="44" t="e">
        <f t="shared" ca="1" si="7"/>
        <v>#NAME?</v>
      </c>
      <c r="X103" s="45" t="e">
        <f t="shared" ca="1" si="7"/>
        <v>#NAME?</v>
      </c>
      <c r="Y103" s="46" t="e">
        <f t="shared" ca="1" si="7"/>
        <v>#NAME?</v>
      </c>
    </row>
    <row r="104" spans="1:29" ht="12.75" thickBot="1">
      <c r="B104" s="1" t="s">
        <v>66</v>
      </c>
      <c r="T104" s="48" t="e">
        <f t="shared" ref="T104:Y104" ca="1" si="8">AVERAGE(T83,T87,T91,T95)</f>
        <v>#NAME?</v>
      </c>
      <c r="U104" s="49" t="e">
        <f t="shared" ca="1" si="8"/>
        <v>#NAME?</v>
      </c>
      <c r="V104" s="49" t="e">
        <f t="shared" ca="1" si="8"/>
        <v>#NAME?</v>
      </c>
      <c r="W104" s="48" t="e">
        <f t="shared" ca="1" si="8"/>
        <v>#NAME?</v>
      </c>
      <c r="X104" s="49" t="e">
        <f t="shared" ca="1" si="8"/>
        <v>#NAME?</v>
      </c>
      <c r="Y104" s="50" t="e">
        <f t="shared" ca="1" si="8"/>
        <v>#NAME?</v>
      </c>
    </row>
    <row r="105" spans="1:29" ht="12.75" thickBot="1">
      <c r="A105" s="3"/>
      <c r="B105" s="4" t="s">
        <v>28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8" t="e">
        <f t="shared" ref="T105:Y105" ca="1" si="9">AVERAGE(T3:T98)</f>
        <v>#NAME?</v>
      </c>
      <c r="U105" s="49" t="e">
        <f t="shared" ca="1" si="9"/>
        <v>#NAME?</v>
      </c>
      <c r="V105" s="50" t="e">
        <f t="shared" ca="1" si="9"/>
        <v>#NAME?</v>
      </c>
      <c r="W105" s="49" t="e">
        <f t="shared" ca="1" si="9"/>
        <v>#NAME?</v>
      </c>
      <c r="X105" s="49" t="e">
        <f t="shared" ca="1" si="9"/>
        <v>#NAME?</v>
      </c>
      <c r="Y105" s="50" t="e">
        <f t="shared" ca="1" si="9"/>
        <v>#NAME?</v>
      </c>
    </row>
    <row r="106" spans="1:29">
      <c r="B106" s="1" t="s">
        <v>29</v>
      </c>
      <c r="I106" s="54">
        <f>GEOMEAN(I3:I98)</f>
        <v>10.350880554094591</v>
      </c>
      <c r="J106" s="54">
        <f>GEOMEAN(J3:J98)</f>
        <v>1.758386529903178</v>
      </c>
      <c r="Q106" s="54" t="e">
        <f>GEOMEAN(Q3:Q98)</f>
        <v>#NUM!</v>
      </c>
      <c r="R106" s="54" t="e">
        <f>GEOMEAN(R3:R98)</f>
        <v>#NUM!</v>
      </c>
    </row>
    <row r="107" spans="1:29">
      <c r="B107" s="1" t="s">
        <v>30</v>
      </c>
      <c r="Q107" s="55" t="e">
        <f>Q106/I106</f>
        <v>#NUM!</v>
      </c>
      <c r="R107" s="55" t="e">
        <f>R106/J106</f>
        <v>#NUM!</v>
      </c>
    </row>
    <row r="108" spans="1:29">
      <c r="B108" s="1" t="s">
        <v>31</v>
      </c>
      <c r="I108" s="54">
        <f>SUM(I3:I98)/3600</f>
        <v>0.35322444444444456</v>
      </c>
      <c r="J108" s="54">
        <f>SUM(J3:J98)</f>
        <v>216.54777194444441</v>
      </c>
      <c r="Q108" s="54">
        <f>SUM(Q3:Q98)/3600</f>
        <v>0</v>
      </c>
      <c r="R108" s="54">
        <f>SUM(R3:R98)</f>
        <v>0</v>
      </c>
    </row>
    <row r="111" spans="1:29" ht="12.75" thickBot="1">
      <c r="B111" s="1" t="s">
        <v>71</v>
      </c>
      <c r="T111" s="48"/>
      <c r="U111" s="49"/>
      <c r="V111" s="49"/>
      <c r="W111" s="48"/>
      <c r="X111" s="49"/>
      <c r="Y111" s="50"/>
    </row>
    <row r="112" spans="1:29" ht="12.75" thickBot="1">
      <c r="A112" s="3"/>
      <c r="B112" s="4" t="s">
        <v>72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 t="e">
        <f t="shared" ref="T112:Y112" ca="1" si="10">AVERAGE(T3,T7,T19,T23,T27,T31,T35,T39,T43,T47,T51,T55,T59,T63,T67,T71,T75,T79)</f>
        <v>#NAME?</v>
      </c>
      <c r="U112" s="49" t="e">
        <f t="shared" ca="1" si="10"/>
        <v>#NAME?</v>
      </c>
      <c r="V112" s="50" t="e">
        <f t="shared" ca="1" si="10"/>
        <v>#NAME?</v>
      </c>
      <c r="W112" s="49" t="e">
        <f t="shared" ca="1" si="10"/>
        <v>#NAME?</v>
      </c>
      <c r="X112" s="49" t="e">
        <f t="shared" ca="1" si="10"/>
        <v>#NAME?</v>
      </c>
      <c r="Y112" s="50" t="e">
        <f t="shared" ca="1" si="10"/>
        <v>#NAME?</v>
      </c>
    </row>
    <row r="113" spans="2:18">
      <c r="B113" s="1" t="s">
        <v>29</v>
      </c>
      <c r="I113" s="54">
        <f>GEOMEAN(I19:I82)</f>
        <v>10.538787673617081</v>
      </c>
      <c r="J113" s="54">
        <f>GEOMEAN(J19:J82)</f>
        <v>1.7411094895953272</v>
      </c>
      <c r="Q113" s="54" t="e">
        <f>GEOMEAN(Q19:Q82)</f>
        <v>#NUM!</v>
      </c>
      <c r="R113" s="54" t="e">
        <f>GEOMEAN(R19:R82)</f>
        <v>#NUM!</v>
      </c>
    </row>
    <row r="114" spans="2:18">
      <c r="B114" s="1" t="s">
        <v>30</v>
      </c>
      <c r="Q114" s="55" t="e">
        <f>Q113/I113</f>
        <v>#NUM!</v>
      </c>
      <c r="R114" s="55" t="e">
        <f>R113/J113</f>
        <v>#NUM!</v>
      </c>
    </row>
  </sheetData>
  <mergeCells count="4">
    <mergeCell ref="D1:J1"/>
    <mergeCell ref="L1:R1"/>
    <mergeCell ref="T1:V1"/>
    <mergeCell ref="W1:Y1"/>
  </mergeCells>
  <phoneticPr fontId="1" type="noConversion"/>
  <conditionalFormatting sqref="W78:X78">
    <cfRule type="cellIs" dxfId="1061" priority="55" operator="greaterThan">
      <formula>0.03</formula>
    </cfRule>
    <cfRule type="cellIs" dxfId="1060" priority="56" stopIfTrue="1" operator="lessThan">
      <formula>-0.03</formula>
    </cfRule>
  </conditionalFormatting>
  <conditionalFormatting sqref="T3:V82">
    <cfRule type="cellIs" dxfId="1059" priority="215" operator="greaterThan">
      <formula>0.03</formula>
    </cfRule>
    <cfRule type="cellIs" dxfId="1058" priority="216" stopIfTrue="1" operator="lessThan">
      <formula>-0.03</formula>
    </cfRule>
  </conditionalFormatting>
  <conditionalFormatting sqref="W3">
    <cfRule type="cellIs" dxfId="1057" priority="213" operator="greaterThan">
      <formula>0.03</formula>
    </cfRule>
    <cfRule type="cellIs" dxfId="1056" priority="214" stopIfTrue="1" operator="lessThan">
      <formula>-0.03</formula>
    </cfRule>
  </conditionalFormatting>
  <conditionalFormatting sqref="X3">
    <cfRule type="cellIs" dxfId="1055" priority="211" operator="greaterThan">
      <formula>0.03</formula>
    </cfRule>
    <cfRule type="cellIs" dxfId="1054" priority="212" stopIfTrue="1" operator="lessThan">
      <formula>-0.03</formula>
    </cfRule>
  </conditionalFormatting>
  <conditionalFormatting sqref="Y3">
    <cfRule type="cellIs" dxfId="1053" priority="209" operator="greaterThan">
      <formula>0.03</formula>
    </cfRule>
    <cfRule type="cellIs" dxfId="1052" priority="210" stopIfTrue="1" operator="lessThan">
      <formula>-0.03</formula>
    </cfRule>
  </conditionalFormatting>
  <conditionalFormatting sqref="W7">
    <cfRule type="cellIs" dxfId="1051" priority="207" operator="greaterThan">
      <formula>0.03</formula>
    </cfRule>
    <cfRule type="cellIs" dxfId="1050" priority="208" stopIfTrue="1" operator="lessThan">
      <formula>-0.03</formula>
    </cfRule>
  </conditionalFormatting>
  <conditionalFormatting sqref="X7">
    <cfRule type="cellIs" dxfId="1049" priority="205" operator="greaterThan">
      <formula>0.03</formula>
    </cfRule>
    <cfRule type="cellIs" dxfId="1048" priority="206" stopIfTrue="1" operator="lessThan">
      <formula>-0.03</formula>
    </cfRule>
  </conditionalFormatting>
  <conditionalFormatting sqref="Y7">
    <cfRule type="cellIs" dxfId="1047" priority="203" operator="greaterThan">
      <formula>0.03</formula>
    </cfRule>
    <cfRule type="cellIs" dxfId="1046" priority="204" stopIfTrue="1" operator="lessThan">
      <formula>-0.03</formula>
    </cfRule>
  </conditionalFormatting>
  <conditionalFormatting sqref="W11">
    <cfRule type="cellIs" dxfId="1045" priority="201" operator="greaterThan">
      <formula>0.03</formula>
    </cfRule>
    <cfRule type="cellIs" dxfId="1044" priority="202" stopIfTrue="1" operator="lessThan">
      <formula>-0.03</formula>
    </cfRule>
  </conditionalFormatting>
  <conditionalFormatting sqref="X11">
    <cfRule type="cellIs" dxfId="1043" priority="199" operator="greaterThan">
      <formula>0.03</formula>
    </cfRule>
    <cfRule type="cellIs" dxfId="1042" priority="200" stopIfTrue="1" operator="lessThan">
      <formula>-0.03</formula>
    </cfRule>
  </conditionalFormatting>
  <conditionalFormatting sqref="Y11">
    <cfRule type="cellIs" dxfId="1041" priority="197" operator="greaterThan">
      <formula>0.03</formula>
    </cfRule>
    <cfRule type="cellIs" dxfId="1040" priority="198" stopIfTrue="1" operator="lessThan">
      <formula>-0.03</formula>
    </cfRule>
  </conditionalFormatting>
  <conditionalFormatting sqref="W15">
    <cfRule type="cellIs" dxfId="1039" priority="195" operator="greaterThan">
      <formula>0.03</formula>
    </cfRule>
    <cfRule type="cellIs" dxfId="1038" priority="196" stopIfTrue="1" operator="lessThan">
      <formula>-0.03</formula>
    </cfRule>
  </conditionalFormatting>
  <conditionalFormatting sqref="X15">
    <cfRule type="cellIs" dxfId="1037" priority="193" operator="greaterThan">
      <formula>0.03</formula>
    </cfRule>
    <cfRule type="cellIs" dxfId="1036" priority="194" stopIfTrue="1" operator="lessThan">
      <formula>-0.03</formula>
    </cfRule>
  </conditionalFormatting>
  <conditionalFormatting sqref="Y15">
    <cfRule type="cellIs" dxfId="1035" priority="191" operator="greaterThan">
      <formula>0.03</formula>
    </cfRule>
    <cfRule type="cellIs" dxfId="1034" priority="192" stopIfTrue="1" operator="lessThan">
      <formula>-0.03</formula>
    </cfRule>
  </conditionalFormatting>
  <conditionalFormatting sqref="W19">
    <cfRule type="cellIs" dxfId="1033" priority="189" operator="greaterThan">
      <formula>0.03</formula>
    </cfRule>
    <cfRule type="cellIs" dxfId="1032" priority="190" stopIfTrue="1" operator="lessThan">
      <formula>-0.03</formula>
    </cfRule>
  </conditionalFormatting>
  <conditionalFormatting sqref="X19">
    <cfRule type="cellIs" dxfId="1031" priority="187" operator="greaterThan">
      <formula>0.03</formula>
    </cfRule>
    <cfRule type="cellIs" dxfId="1030" priority="188" stopIfTrue="1" operator="lessThan">
      <formula>-0.03</formula>
    </cfRule>
  </conditionalFormatting>
  <conditionalFormatting sqref="Y19">
    <cfRule type="cellIs" dxfId="1029" priority="185" operator="greaterThan">
      <formula>0.03</formula>
    </cfRule>
    <cfRule type="cellIs" dxfId="1028" priority="186" stopIfTrue="1" operator="lessThan">
      <formula>-0.03</formula>
    </cfRule>
  </conditionalFormatting>
  <conditionalFormatting sqref="W23">
    <cfRule type="cellIs" dxfId="1027" priority="183" operator="greaterThan">
      <formula>0.03</formula>
    </cfRule>
    <cfRule type="cellIs" dxfId="1026" priority="184" stopIfTrue="1" operator="lessThan">
      <formula>-0.03</formula>
    </cfRule>
  </conditionalFormatting>
  <conditionalFormatting sqref="X23">
    <cfRule type="cellIs" dxfId="1025" priority="181" operator="greaterThan">
      <formula>0.03</formula>
    </cfRule>
    <cfRule type="cellIs" dxfId="1024" priority="182" stopIfTrue="1" operator="lessThan">
      <formula>-0.03</formula>
    </cfRule>
  </conditionalFormatting>
  <conditionalFormatting sqref="Y23">
    <cfRule type="cellIs" dxfId="1023" priority="179" operator="greaterThan">
      <formula>0.03</formula>
    </cfRule>
    <cfRule type="cellIs" dxfId="1022" priority="180" stopIfTrue="1" operator="lessThan">
      <formula>-0.03</formula>
    </cfRule>
  </conditionalFormatting>
  <conditionalFormatting sqref="W27">
    <cfRule type="cellIs" dxfId="1021" priority="177" operator="greaterThan">
      <formula>0.03</formula>
    </cfRule>
    <cfRule type="cellIs" dxfId="1020" priority="178" stopIfTrue="1" operator="lessThan">
      <formula>-0.03</formula>
    </cfRule>
  </conditionalFormatting>
  <conditionalFormatting sqref="X27">
    <cfRule type="cellIs" dxfId="1019" priority="175" operator="greaterThan">
      <formula>0.03</formula>
    </cfRule>
    <cfRule type="cellIs" dxfId="1018" priority="176" stopIfTrue="1" operator="lessThan">
      <formula>-0.03</formula>
    </cfRule>
  </conditionalFormatting>
  <conditionalFormatting sqref="Y27">
    <cfRule type="cellIs" dxfId="1017" priority="173" operator="greaterThan">
      <formula>0.03</formula>
    </cfRule>
    <cfRule type="cellIs" dxfId="1016" priority="174" stopIfTrue="1" operator="lessThan">
      <formula>-0.03</formula>
    </cfRule>
  </conditionalFormatting>
  <conditionalFormatting sqref="W31">
    <cfRule type="cellIs" dxfId="1015" priority="171" operator="greaterThan">
      <formula>0.03</formula>
    </cfRule>
    <cfRule type="cellIs" dxfId="1014" priority="172" stopIfTrue="1" operator="lessThan">
      <formula>-0.03</formula>
    </cfRule>
  </conditionalFormatting>
  <conditionalFormatting sqref="X31">
    <cfRule type="cellIs" dxfId="1013" priority="169" operator="greaterThan">
      <formula>0.03</formula>
    </cfRule>
    <cfRule type="cellIs" dxfId="1012" priority="170" stopIfTrue="1" operator="lessThan">
      <formula>-0.03</formula>
    </cfRule>
  </conditionalFormatting>
  <conditionalFormatting sqref="Y31">
    <cfRule type="cellIs" dxfId="1011" priority="167" operator="greaterThan">
      <formula>0.03</formula>
    </cfRule>
    <cfRule type="cellIs" dxfId="1010" priority="168" stopIfTrue="1" operator="lessThan">
      <formula>-0.03</formula>
    </cfRule>
  </conditionalFormatting>
  <conditionalFormatting sqref="W35">
    <cfRule type="cellIs" dxfId="1009" priority="165" operator="greaterThan">
      <formula>0.03</formula>
    </cfRule>
    <cfRule type="cellIs" dxfId="1008" priority="166" stopIfTrue="1" operator="lessThan">
      <formula>-0.03</formula>
    </cfRule>
  </conditionalFormatting>
  <conditionalFormatting sqref="X35">
    <cfRule type="cellIs" dxfId="1007" priority="163" operator="greaterThan">
      <formula>0.03</formula>
    </cfRule>
    <cfRule type="cellIs" dxfId="1006" priority="164" stopIfTrue="1" operator="lessThan">
      <formula>-0.03</formula>
    </cfRule>
  </conditionalFormatting>
  <conditionalFormatting sqref="Y35">
    <cfRule type="cellIs" dxfId="1005" priority="161" operator="greaterThan">
      <formula>0.03</formula>
    </cfRule>
    <cfRule type="cellIs" dxfId="1004" priority="162" stopIfTrue="1" operator="lessThan">
      <formula>-0.03</formula>
    </cfRule>
  </conditionalFormatting>
  <conditionalFormatting sqref="W39">
    <cfRule type="cellIs" dxfId="1003" priority="159" operator="greaterThan">
      <formula>0.03</formula>
    </cfRule>
    <cfRule type="cellIs" dxfId="1002" priority="160" stopIfTrue="1" operator="lessThan">
      <formula>-0.03</formula>
    </cfRule>
  </conditionalFormatting>
  <conditionalFormatting sqref="X39">
    <cfRule type="cellIs" dxfId="1001" priority="157" operator="greaterThan">
      <formula>0.03</formula>
    </cfRule>
    <cfRule type="cellIs" dxfId="1000" priority="158" stopIfTrue="1" operator="lessThan">
      <formula>-0.03</formula>
    </cfRule>
  </conditionalFormatting>
  <conditionalFormatting sqref="Y39">
    <cfRule type="cellIs" dxfId="999" priority="155" operator="greaterThan">
      <formula>0.03</formula>
    </cfRule>
    <cfRule type="cellIs" dxfId="998" priority="156" stopIfTrue="1" operator="lessThan">
      <formula>-0.03</formula>
    </cfRule>
  </conditionalFormatting>
  <conditionalFormatting sqref="W43">
    <cfRule type="cellIs" dxfId="997" priority="153" operator="greaterThan">
      <formula>0.03</formula>
    </cfRule>
    <cfRule type="cellIs" dxfId="996" priority="154" stopIfTrue="1" operator="lessThan">
      <formula>-0.03</formula>
    </cfRule>
  </conditionalFormatting>
  <conditionalFormatting sqref="X43">
    <cfRule type="cellIs" dxfId="995" priority="151" operator="greaterThan">
      <formula>0.03</formula>
    </cfRule>
    <cfRule type="cellIs" dxfId="994" priority="152" stopIfTrue="1" operator="lessThan">
      <formula>-0.03</formula>
    </cfRule>
  </conditionalFormatting>
  <conditionalFormatting sqref="Y43">
    <cfRule type="cellIs" dxfId="993" priority="149" operator="greaterThan">
      <formula>0.03</formula>
    </cfRule>
    <cfRule type="cellIs" dxfId="992" priority="150" stopIfTrue="1" operator="lessThan">
      <formula>-0.03</formula>
    </cfRule>
  </conditionalFormatting>
  <conditionalFormatting sqref="W47">
    <cfRule type="cellIs" dxfId="991" priority="147" operator="greaterThan">
      <formula>0.03</formula>
    </cfRule>
    <cfRule type="cellIs" dxfId="990" priority="148" stopIfTrue="1" operator="lessThan">
      <formula>-0.03</formula>
    </cfRule>
  </conditionalFormatting>
  <conditionalFormatting sqref="X47">
    <cfRule type="cellIs" dxfId="989" priority="145" operator="greaterThan">
      <formula>0.03</formula>
    </cfRule>
    <cfRule type="cellIs" dxfId="988" priority="146" stopIfTrue="1" operator="lessThan">
      <formula>-0.03</formula>
    </cfRule>
  </conditionalFormatting>
  <conditionalFormatting sqref="Y47">
    <cfRule type="cellIs" dxfId="987" priority="143" operator="greaterThan">
      <formula>0.03</formula>
    </cfRule>
    <cfRule type="cellIs" dxfId="986" priority="144" stopIfTrue="1" operator="lessThan">
      <formula>-0.03</formula>
    </cfRule>
  </conditionalFormatting>
  <conditionalFormatting sqref="W51">
    <cfRule type="cellIs" dxfId="985" priority="141" operator="greaterThan">
      <formula>0.03</formula>
    </cfRule>
    <cfRule type="cellIs" dxfId="984" priority="142" stopIfTrue="1" operator="lessThan">
      <formula>-0.03</formula>
    </cfRule>
  </conditionalFormatting>
  <conditionalFormatting sqref="X51">
    <cfRule type="cellIs" dxfId="983" priority="139" operator="greaterThan">
      <formula>0.03</formula>
    </cfRule>
    <cfRule type="cellIs" dxfId="982" priority="140" stopIfTrue="1" operator="lessThan">
      <formula>-0.03</formula>
    </cfRule>
  </conditionalFormatting>
  <conditionalFormatting sqref="Y51">
    <cfRule type="cellIs" dxfId="981" priority="137" operator="greaterThan">
      <formula>0.03</formula>
    </cfRule>
    <cfRule type="cellIs" dxfId="980" priority="138" stopIfTrue="1" operator="lessThan">
      <formula>-0.03</formula>
    </cfRule>
  </conditionalFormatting>
  <conditionalFormatting sqref="W55">
    <cfRule type="cellIs" dxfId="979" priority="135" operator="greaterThan">
      <formula>0.03</formula>
    </cfRule>
    <cfRule type="cellIs" dxfId="978" priority="136" stopIfTrue="1" operator="lessThan">
      <formula>-0.03</formula>
    </cfRule>
  </conditionalFormatting>
  <conditionalFormatting sqref="X55">
    <cfRule type="cellIs" dxfId="977" priority="133" operator="greaterThan">
      <formula>0.03</formula>
    </cfRule>
    <cfRule type="cellIs" dxfId="976" priority="134" stopIfTrue="1" operator="lessThan">
      <formula>-0.03</formula>
    </cfRule>
  </conditionalFormatting>
  <conditionalFormatting sqref="Y55">
    <cfRule type="cellIs" dxfId="975" priority="131" operator="greaterThan">
      <formula>0.03</formula>
    </cfRule>
    <cfRule type="cellIs" dxfId="974" priority="132" stopIfTrue="1" operator="lessThan">
      <formula>-0.03</formula>
    </cfRule>
  </conditionalFormatting>
  <conditionalFormatting sqref="W59">
    <cfRule type="cellIs" dxfId="973" priority="129" operator="greaterThan">
      <formula>0.03</formula>
    </cfRule>
    <cfRule type="cellIs" dxfId="972" priority="130" stopIfTrue="1" operator="lessThan">
      <formula>-0.03</formula>
    </cfRule>
  </conditionalFormatting>
  <conditionalFormatting sqref="X59">
    <cfRule type="cellIs" dxfId="971" priority="127" operator="greaterThan">
      <formula>0.03</formula>
    </cfRule>
    <cfRule type="cellIs" dxfId="970" priority="128" stopIfTrue="1" operator="lessThan">
      <formula>-0.03</formula>
    </cfRule>
  </conditionalFormatting>
  <conditionalFormatting sqref="Y59">
    <cfRule type="cellIs" dxfId="969" priority="125" operator="greaterThan">
      <formula>0.03</formula>
    </cfRule>
    <cfRule type="cellIs" dxfId="968" priority="126" stopIfTrue="1" operator="lessThan">
      <formula>-0.03</formula>
    </cfRule>
  </conditionalFormatting>
  <conditionalFormatting sqref="W63">
    <cfRule type="cellIs" dxfId="967" priority="123" operator="greaterThan">
      <formula>0.03</formula>
    </cfRule>
    <cfRule type="cellIs" dxfId="966" priority="124" stopIfTrue="1" operator="lessThan">
      <formula>-0.03</formula>
    </cfRule>
  </conditionalFormatting>
  <conditionalFormatting sqref="X63">
    <cfRule type="cellIs" dxfId="965" priority="121" operator="greaterThan">
      <formula>0.03</formula>
    </cfRule>
    <cfRule type="cellIs" dxfId="964" priority="122" stopIfTrue="1" operator="lessThan">
      <formula>-0.03</formula>
    </cfRule>
  </conditionalFormatting>
  <conditionalFormatting sqref="Y63">
    <cfRule type="cellIs" dxfId="963" priority="119" operator="greaterThan">
      <formula>0.03</formula>
    </cfRule>
    <cfRule type="cellIs" dxfId="962" priority="120" stopIfTrue="1" operator="lessThan">
      <formula>-0.03</formula>
    </cfRule>
  </conditionalFormatting>
  <conditionalFormatting sqref="W67">
    <cfRule type="cellIs" dxfId="961" priority="117" operator="greaterThan">
      <formula>0.03</formula>
    </cfRule>
    <cfRule type="cellIs" dxfId="960" priority="118" stopIfTrue="1" operator="lessThan">
      <formula>-0.03</formula>
    </cfRule>
  </conditionalFormatting>
  <conditionalFormatting sqref="X67">
    <cfRule type="cellIs" dxfId="959" priority="115" operator="greaterThan">
      <formula>0.03</formula>
    </cfRule>
    <cfRule type="cellIs" dxfId="958" priority="116" stopIfTrue="1" operator="lessThan">
      <formula>-0.03</formula>
    </cfRule>
  </conditionalFormatting>
  <conditionalFormatting sqref="Y67">
    <cfRule type="cellIs" dxfId="957" priority="113" operator="greaterThan">
      <formula>0.03</formula>
    </cfRule>
    <cfRule type="cellIs" dxfId="956" priority="114" stopIfTrue="1" operator="lessThan">
      <formula>-0.03</formula>
    </cfRule>
  </conditionalFormatting>
  <conditionalFormatting sqref="W71">
    <cfRule type="cellIs" dxfId="955" priority="111" operator="greaterThan">
      <formula>0.03</formula>
    </cfRule>
    <cfRule type="cellIs" dxfId="954" priority="112" stopIfTrue="1" operator="lessThan">
      <formula>-0.03</formula>
    </cfRule>
  </conditionalFormatting>
  <conditionalFormatting sqref="X71">
    <cfRule type="cellIs" dxfId="953" priority="109" operator="greaterThan">
      <formula>0.03</formula>
    </cfRule>
    <cfRule type="cellIs" dxfId="952" priority="110" stopIfTrue="1" operator="lessThan">
      <formula>-0.03</formula>
    </cfRule>
  </conditionalFormatting>
  <conditionalFormatting sqref="Y71">
    <cfRule type="cellIs" dxfId="951" priority="107" operator="greaterThan">
      <formula>0.03</formula>
    </cfRule>
    <cfRule type="cellIs" dxfId="950" priority="108" stopIfTrue="1" operator="lessThan">
      <formula>-0.03</formula>
    </cfRule>
  </conditionalFormatting>
  <conditionalFormatting sqref="W75">
    <cfRule type="cellIs" dxfId="949" priority="105" operator="greaterThan">
      <formula>0.03</formula>
    </cfRule>
    <cfRule type="cellIs" dxfId="948" priority="106" stopIfTrue="1" operator="lessThan">
      <formula>-0.03</formula>
    </cfRule>
  </conditionalFormatting>
  <conditionalFormatting sqref="X75">
    <cfRule type="cellIs" dxfId="947" priority="103" operator="greaterThan">
      <formula>0.03</formula>
    </cfRule>
    <cfRule type="cellIs" dxfId="946" priority="104" stopIfTrue="1" operator="lessThan">
      <formula>-0.03</formula>
    </cfRule>
  </conditionalFormatting>
  <conditionalFormatting sqref="Y75">
    <cfRule type="cellIs" dxfId="945" priority="101" operator="greaterThan">
      <formula>0.03</formula>
    </cfRule>
    <cfRule type="cellIs" dxfId="944" priority="102" stopIfTrue="1" operator="lessThan">
      <formula>-0.03</formula>
    </cfRule>
  </conditionalFormatting>
  <conditionalFormatting sqref="W79">
    <cfRule type="cellIs" dxfId="943" priority="99" operator="greaterThan">
      <formula>0.03</formula>
    </cfRule>
    <cfRule type="cellIs" dxfId="942" priority="100" stopIfTrue="1" operator="lessThan">
      <formula>-0.03</formula>
    </cfRule>
  </conditionalFormatting>
  <conditionalFormatting sqref="X79">
    <cfRule type="cellIs" dxfId="941" priority="97" operator="greaterThan">
      <formula>0.03</formula>
    </cfRule>
    <cfRule type="cellIs" dxfId="940" priority="98" stopIfTrue="1" operator="lessThan">
      <formula>-0.03</formula>
    </cfRule>
  </conditionalFormatting>
  <conditionalFormatting sqref="Y79">
    <cfRule type="cellIs" dxfId="939" priority="95" operator="greaterThan">
      <formula>0.03</formula>
    </cfRule>
    <cfRule type="cellIs" dxfId="938" priority="96" stopIfTrue="1" operator="lessThan">
      <formula>-0.03</formula>
    </cfRule>
  </conditionalFormatting>
  <conditionalFormatting sqref="T83:V98">
    <cfRule type="cellIs" dxfId="937" priority="49" operator="greaterThan">
      <formula>0.03</formula>
    </cfRule>
    <cfRule type="cellIs" dxfId="936" priority="50" stopIfTrue="1" operator="lessThan">
      <formula>-0.03</formula>
    </cfRule>
  </conditionalFormatting>
  <conditionalFormatting sqref="W6:X6">
    <cfRule type="cellIs" dxfId="935" priority="91" operator="greaterThan">
      <formula>0.03</formula>
    </cfRule>
    <cfRule type="cellIs" dxfId="934" priority="92" stopIfTrue="1" operator="lessThan">
      <formula>-0.03</formula>
    </cfRule>
  </conditionalFormatting>
  <conditionalFormatting sqref="W10:X10">
    <cfRule type="cellIs" dxfId="933" priority="89" operator="greaterThan">
      <formula>0.03</formula>
    </cfRule>
    <cfRule type="cellIs" dxfId="932" priority="90" stopIfTrue="1" operator="lessThan">
      <formula>-0.03</formula>
    </cfRule>
  </conditionalFormatting>
  <conditionalFormatting sqref="W14:X14">
    <cfRule type="cellIs" dxfId="931" priority="87" operator="greaterThan">
      <formula>0.03</formula>
    </cfRule>
    <cfRule type="cellIs" dxfId="930" priority="88" stopIfTrue="1" operator="lessThan">
      <formula>-0.03</formula>
    </cfRule>
  </conditionalFormatting>
  <conditionalFormatting sqref="W18:X18">
    <cfRule type="cellIs" dxfId="929" priority="85" operator="greaterThan">
      <formula>0.03</formula>
    </cfRule>
    <cfRule type="cellIs" dxfId="928" priority="86" stopIfTrue="1" operator="lessThan">
      <formula>-0.03</formula>
    </cfRule>
  </conditionalFormatting>
  <conditionalFormatting sqref="W22:X22">
    <cfRule type="cellIs" dxfId="927" priority="83" operator="greaterThan">
      <formula>0.03</formula>
    </cfRule>
    <cfRule type="cellIs" dxfId="926" priority="84" stopIfTrue="1" operator="lessThan">
      <formula>-0.03</formula>
    </cfRule>
  </conditionalFormatting>
  <conditionalFormatting sqref="W26:X26">
    <cfRule type="cellIs" dxfId="925" priority="81" operator="greaterThan">
      <formula>0.03</formula>
    </cfRule>
    <cfRule type="cellIs" dxfId="924" priority="82" stopIfTrue="1" operator="lessThan">
      <formula>-0.03</formula>
    </cfRule>
  </conditionalFormatting>
  <conditionalFormatting sqref="W30:X30">
    <cfRule type="cellIs" dxfId="923" priority="79" operator="greaterThan">
      <formula>0.03</formula>
    </cfRule>
    <cfRule type="cellIs" dxfId="922" priority="80" stopIfTrue="1" operator="lessThan">
      <formula>-0.03</formula>
    </cfRule>
  </conditionalFormatting>
  <conditionalFormatting sqref="W34:X34">
    <cfRule type="cellIs" dxfId="921" priority="77" operator="greaterThan">
      <formula>0.03</formula>
    </cfRule>
    <cfRule type="cellIs" dxfId="920" priority="78" stopIfTrue="1" operator="lessThan">
      <formula>-0.03</formula>
    </cfRule>
  </conditionalFormatting>
  <conditionalFormatting sqref="W38:X38">
    <cfRule type="cellIs" dxfId="919" priority="75" operator="greaterThan">
      <formula>0.03</formula>
    </cfRule>
    <cfRule type="cellIs" dxfId="918" priority="76" stopIfTrue="1" operator="lessThan">
      <formula>-0.03</formula>
    </cfRule>
  </conditionalFormatting>
  <conditionalFormatting sqref="W42:X42">
    <cfRule type="cellIs" dxfId="917" priority="73" operator="greaterThan">
      <formula>0.03</formula>
    </cfRule>
    <cfRule type="cellIs" dxfId="916" priority="74" stopIfTrue="1" operator="lessThan">
      <formula>-0.03</formula>
    </cfRule>
  </conditionalFormatting>
  <conditionalFormatting sqref="W46:X46">
    <cfRule type="cellIs" dxfId="915" priority="71" operator="greaterThan">
      <formula>0.03</formula>
    </cfRule>
    <cfRule type="cellIs" dxfId="914" priority="72" stopIfTrue="1" operator="lessThan">
      <formula>-0.03</formula>
    </cfRule>
  </conditionalFormatting>
  <conditionalFormatting sqref="W50:X50">
    <cfRule type="cellIs" dxfId="913" priority="69" operator="greaterThan">
      <formula>0.03</formula>
    </cfRule>
    <cfRule type="cellIs" dxfId="912" priority="70" stopIfTrue="1" operator="lessThan">
      <formula>-0.03</formula>
    </cfRule>
  </conditionalFormatting>
  <conditionalFormatting sqref="W54:X54">
    <cfRule type="cellIs" dxfId="911" priority="67" operator="greaterThan">
      <formula>0.03</formula>
    </cfRule>
    <cfRule type="cellIs" dxfId="910" priority="68" stopIfTrue="1" operator="lessThan">
      <formula>-0.03</formula>
    </cfRule>
  </conditionalFormatting>
  <conditionalFormatting sqref="W58:X58">
    <cfRule type="cellIs" dxfId="909" priority="65" operator="greaterThan">
      <formula>0.03</formula>
    </cfRule>
    <cfRule type="cellIs" dxfId="908" priority="66" stopIfTrue="1" operator="lessThan">
      <formula>-0.03</formula>
    </cfRule>
  </conditionalFormatting>
  <conditionalFormatting sqref="W62:X62">
    <cfRule type="cellIs" dxfId="907" priority="63" operator="greaterThan">
      <formula>0.03</formula>
    </cfRule>
    <cfRule type="cellIs" dxfId="906" priority="64" stopIfTrue="1" operator="lessThan">
      <formula>-0.03</formula>
    </cfRule>
  </conditionalFormatting>
  <conditionalFormatting sqref="W66:X66">
    <cfRule type="cellIs" dxfId="905" priority="61" operator="greaterThan">
      <formula>0.03</formula>
    </cfRule>
    <cfRule type="cellIs" dxfId="904" priority="62" stopIfTrue="1" operator="lessThan">
      <formula>-0.03</formula>
    </cfRule>
  </conditionalFormatting>
  <conditionalFormatting sqref="W70:X70">
    <cfRule type="cellIs" dxfId="903" priority="59" operator="greaterThan">
      <formula>0.03</formula>
    </cfRule>
    <cfRule type="cellIs" dxfId="902" priority="60" stopIfTrue="1" operator="lessThan">
      <formula>-0.03</formula>
    </cfRule>
  </conditionalFormatting>
  <conditionalFormatting sqref="W74:X74">
    <cfRule type="cellIs" dxfId="901" priority="57" operator="greaterThan">
      <formula>0.03</formula>
    </cfRule>
    <cfRule type="cellIs" dxfId="900" priority="58" stopIfTrue="1" operator="lessThan">
      <formula>-0.03</formula>
    </cfRule>
  </conditionalFormatting>
  <conditionalFormatting sqref="T99:V105">
    <cfRule type="cellIs" dxfId="899" priority="53" operator="greaterThan">
      <formula>0.03</formula>
    </cfRule>
    <cfRule type="cellIs" dxfId="898" priority="54" stopIfTrue="1" operator="lessThan">
      <formula>-0.03</formula>
    </cfRule>
  </conditionalFormatting>
  <conditionalFormatting sqref="W99:Y103 W105:Y105">
    <cfRule type="cellIs" dxfId="897" priority="51" operator="greaterThan">
      <formula>0.03</formula>
    </cfRule>
    <cfRule type="cellIs" dxfId="896" priority="52" stopIfTrue="1" operator="lessThan">
      <formula>-0.03</formula>
    </cfRule>
  </conditionalFormatting>
  <conditionalFormatting sqref="W83">
    <cfRule type="cellIs" dxfId="895" priority="47" operator="greaterThan">
      <formula>0.03</formula>
    </cfRule>
    <cfRule type="cellIs" dxfId="894" priority="48" stopIfTrue="1" operator="lessThan">
      <formula>-0.03</formula>
    </cfRule>
  </conditionalFormatting>
  <conditionalFormatting sqref="X83">
    <cfRule type="cellIs" dxfId="893" priority="45" operator="greaterThan">
      <formula>0.03</formula>
    </cfRule>
    <cfRule type="cellIs" dxfId="892" priority="46" stopIfTrue="1" operator="lessThan">
      <formula>-0.03</formula>
    </cfRule>
  </conditionalFormatting>
  <conditionalFormatting sqref="Y83">
    <cfRule type="cellIs" dxfId="891" priority="43" operator="greaterThan">
      <formula>0.03</formula>
    </cfRule>
    <cfRule type="cellIs" dxfId="890" priority="44" stopIfTrue="1" operator="lessThan">
      <formula>-0.03</formula>
    </cfRule>
  </conditionalFormatting>
  <conditionalFormatting sqref="W87">
    <cfRule type="cellIs" dxfId="889" priority="41" operator="greaterThan">
      <formula>0.03</formula>
    </cfRule>
    <cfRule type="cellIs" dxfId="888" priority="42" stopIfTrue="1" operator="lessThan">
      <formula>-0.03</formula>
    </cfRule>
  </conditionalFormatting>
  <conditionalFormatting sqref="X87">
    <cfRule type="cellIs" dxfId="887" priority="39" operator="greaterThan">
      <formula>0.03</formula>
    </cfRule>
    <cfRule type="cellIs" dxfId="886" priority="40" stopIfTrue="1" operator="lessThan">
      <formula>-0.03</formula>
    </cfRule>
  </conditionalFormatting>
  <conditionalFormatting sqref="Y87">
    <cfRule type="cellIs" dxfId="885" priority="37" operator="greaterThan">
      <formula>0.03</formula>
    </cfRule>
    <cfRule type="cellIs" dxfId="884" priority="38" stopIfTrue="1" operator="lessThan">
      <formula>-0.03</formula>
    </cfRule>
  </conditionalFormatting>
  <conditionalFormatting sqref="W91">
    <cfRule type="cellIs" dxfId="883" priority="35" operator="greaterThan">
      <formula>0.03</formula>
    </cfRule>
    <cfRule type="cellIs" dxfId="882" priority="36" stopIfTrue="1" operator="lessThan">
      <formula>-0.03</formula>
    </cfRule>
  </conditionalFormatting>
  <conditionalFormatting sqref="X91">
    <cfRule type="cellIs" dxfId="881" priority="33" operator="greaterThan">
      <formula>0.03</formula>
    </cfRule>
    <cfRule type="cellIs" dxfId="880" priority="34" stopIfTrue="1" operator="lessThan">
      <formula>-0.03</formula>
    </cfRule>
  </conditionalFormatting>
  <conditionalFormatting sqref="Y91">
    <cfRule type="cellIs" dxfId="879" priority="31" operator="greaterThan">
      <formula>0.03</formula>
    </cfRule>
    <cfRule type="cellIs" dxfId="878" priority="32" stopIfTrue="1" operator="lessThan">
      <formula>-0.03</formula>
    </cfRule>
  </conditionalFormatting>
  <conditionalFormatting sqref="W95">
    <cfRule type="cellIs" dxfId="877" priority="29" operator="greaterThan">
      <formula>0.03</formula>
    </cfRule>
    <cfRule type="cellIs" dxfId="876" priority="30" stopIfTrue="1" operator="lessThan">
      <formula>-0.03</formula>
    </cfRule>
  </conditionalFormatting>
  <conditionalFormatting sqref="X95">
    <cfRule type="cellIs" dxfId="875" priority="27" operator="greaterThan">
      <formula>0.03</formula>
    </cfRule>
    <cfRule type="cellIs" dxfId="874" priority="28" stopIfTrue="1" operator="lessThan">
      <formula>-0.03</formula>
    </cfRule>
  </conditionalFormatting>
  <conditionalFormatting sqref="Y95">
    <cfRule type="cellIs" dxfId="873" priority="25" operator="greaterThan">
      <formula>0.03</formula>
    </cfRule>
    <cfRule type="cellIs" dxfId="872" priority="26" stopIfTrue="1" operator="lessThan">
      <formula>-0.03</formula>
    </cfRule>
  </conditionalFormatting>
  <conditionalFormatting sqref="W86:X86">
    <cfRule type="cellIs" dxfId="871" priority="23" operator="greaterThan">
      <formula>0.03</formula>
    </cfRule>
    <cfRule type="cellIs" dxfId="870" priority="24" stopIfTrue="1" operator="lessThan">
      <formula>-0.03</formula>
    </cfRule>
  </conditionalFormatting>
  <conditionalFormatting sqref="W90:X90">
    <cfRule type="cellIs" dxfId="869" priority="21" operator="greaterThan">
      <formula>0.03</formula>
    </cfRule>
    <cfRule type="cellIs" dxfId="868" priority="22" stopIfTrue="1" operator="lessThan">
      <formula>-0.03</formula>
    </cfRule>
  </conditionalFormatting>
  <conditionalFormatting sqref="W94:X94">
    <cfRule type="cellIs" dxfId="867" priority="19" operator="greaterThan">
      <formula>0.03</formula>
    </cfRule>
    <cfRule type="cellIs" dxfId="866" priority="20" stopIfTrue="1" operator="lessThan">
      <formula>-0.03</formula>
    </cfRule>
  </conditionalFormatting>
  <conditionalFormatting sqref="W98:X98">
    <cfRule type="cellIs" dxfId="865" priority="17" operator="greaterThan">
      <formula>0.03</formula>
    </cfRule>
    <cfRule type="cellIs" dxfId="864" priority="18" stopIfTrue="1" operator="lessThan">
      <formula>-0.03</formula>
    </cfRule>
  </conditionalFormatting>
  <conditionalFormatting sqref="W104">
    <cfRule type="cellIs" dxfId="863" priority="15" operator="greaterThan">
      <formula>0.03</formula>
    </cfRule>
    <cfRule type="cellIs" dxfId="862" priority="16" stopIfTrue="1" operator="lessThan">
      <formula>-0.03</formula>
    </cfRule>
  </conditionalFormatting>
  <conditionalFormatting sqref="X104">
    <cfRule type="cellIs" dxfId="861" priority="13" operator="greaterThan">
      <formula>0.03</formula>
    </cfRule>
    <cfRule type="cellIs" dxfId="860" priority="14" stopIfTrue="1" operator="lessThan">
      <formula>-0.03</formula>
    </cfRule>
  </conditionalFormatting>
  <conditionalFormatting sqref="Y104">
    <cfRule type="cellIs" dxfId="859" priority="11" operator="greaterThan">
      <formula>0.03</formula>
    </cfRule>
    <cfRule type="cellIs" dxfId="858" priority="12" stopIfTrue="1" operator="lessThan">
      <formula>-0.03</formula>
    </cfRule>
  </conditionalFormatting>
  <conditionalFormatting sqref="T111:V112">
    <cfRule type="cellIs" dxfId="857" priority="9" operator="greaterThan">
      <formula>0.03</formula>
    </cfRule>
    <cfRule type="cellIs" dxfId="856" priority="10" stopIfTrue="1" operator="lessThan">
      <formula>-0.03</formula>
    </cfRule>
  </conditionalFormatting>
  <conditionalFormatting sqref="W112:Y112">
    <cfRule type="cellIs" dxfId="855" priority="7" operator="greaterThan">
      <formula>0.03</formula>
    </cfRule>
    <cfRule type="cellIs" dxfId="854" priority="8" stopIfTrue="1" operator="lessThan">
      <formula>-0.03</formula>
    </cfRule>
  </conditionalFormatting>
  <conditionalFormatting sqref="W111">
    <cfRule type="cellIs" dxfId="853" priority="5" operator="greaterThan">
      <formula>0.03</formula>
    </cfRule>
    <cfRule type="cellIs" dxfId="852" priority="6" stopIfTrue="1" operator="lessThan">
      <formula>-0.03</formula>
    </cfRule>
  </conditionalFormatting>
  <conditionalFormatting sqref="X111">
    <cfRule type="cellIs" dxfId="851" priority="3" operator="greaterThan">
      <formula>0.03</formula>
    </cfRule>
    <cfRule type="cellIs" dxfId="850" priority="4" stopIfTrue="1" operator="lessThan">
      <formula>-0.03</formula>
    </cfRule>
  </conditionalFormatting>
  <conditionalFormatting sqref="Y111">
    <cfRule type="cellIs" dxfId="849" priority="1" operator="greaterThan">
      <formula>0.03</formula>
    </cfRule>
    <cfRule type="cellIs" dxfId="848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2"/>
  <dimension ref="A1:AN114"/>
  <sheetViews>
    <sheetView topLeftCell="A68" workbookViewId="0">
      <selection activeCell="AB22" sqref="AB22"/>
    </sheetView>
  </sheetViews>
  <sheetFormatPr defaultColWidth="11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hidden="1" customWidth="1"/>
    <col min="13" max="15" width="6.875" style="1" hidden="1" customWidth="1"/>
    <col min="16" max="18" width="8.875" style="1" hidden="1" customWidth="1"/>
    <col min="19" max="19" width="2.875" style="1" hidden="1" customWidth="1"/>
    <col min="20" max="25" width="8.875" style="1" hidden="1" customWidth="1"/>
    <col min="26" max="26" width="8.875" style="1" bestFit="1" customWidth="1"/>
    <col min="27" max="27" width="7.875" style="1" bestFit="1" customWidth="1"/>
    <col min="28" max="29" width="8.875" style="1" bestFit="1" customWidth="1"/>
    <col min="30" max="30" width="6.875" style="1" bestFit="1" customWidth="1"/>
    <col min="31" max="32" width="8.875" style="1" bestFit="1" customWidth="1"/>
    <col min="33" max="33" width="6.875" style="1" bestFit="1" customWidth="1"/>
    <col min="34" max="34" width="8.875" style="1" bestFit="1" customWidth="1"/>
    <col min="35" max="35" width="6.125" style="1" bestFit="1" customWidth="1"/>
    <col min="36" max="36" width="7.125" style="1" bestFit="1" customWidth="1"/>
    <col min="37" max="37" width="6.25" style="1" bestFit="1" customWidth="1"/>
    <col min="38" max="38" width="7.375" style="1" bestFit="1" customWidth="1"/>
    <col min="39" max="39" width="6.125" style="1" bestFit="1" customWidth="1"/>
    <col min="40" max="40" width="7.125" style="1" bestFit="1" customWidth="1"/>
    <col min="41" max="16384" width="11" style="1"/>
  </cols>
  <sheetData>
    <row r="1" spans="1:40" ht="12.75" thickBot="1">
      <c r="D1" s="146" t="s">
        <v>32</v>
      </c>
      <c r="E1" s="147"/>
      <c r="F1" s="147"/>
      <c r="G1" s="147"/>
      <c r="H1" s="147"/>
      <c r="I1" s="147"/>
      <c r="J1" s="148"/>
      <c r="L1" s="146" t="s">
        <v>33</v>
      </c>
      <c r="M1" s="147"/>
      <c r="N1" s="147"/>
      <c r="O1" s="147"/>
      <c r="P1" s="147"/>
      <c r="Q1" s="147"/>
      <c r="R1" s="148"/>
      <c r="S1" s="2"/>
      <c r="T1" s="146" t="s">
        <v>47</v>
      </c>
      <c r="U1" s="147"/>
      <c r="V1" s="148"/>
      <c r="W1" s="146" t="s">
        <v>48</v>
      </c>
      <c r="X1" s="147"/>
      <c r="Y1" s="148"/>
    </row>
    <row r="2" spans="1:40" ht="12.75" thickBot="1">
      <c r="A2" s="3"/>
      <c r="B2" s="4"/>
      <c r="C2" s="5" t="s">
        <v>1</v>
      </c>
      <c r="D2" s="6" t="s">
        <v>34</v>
      </c>
      <c r="E2" s="7" t="s">
        <v>35</v>
      </c>
      <c r="F2" s="7" t="s">
        <v>36</v>
      </c>
      <c r="G2" s="7" t="s">
        <v>37</v>
      </c>
      <c r="H2" s="7" t="s">
        <v>38</v>
      </c>
      <c r="I2" s="7" t="s">
        <v>39</v>
      </c>
      <c r="J2" s="8" t="s">
        <v>40</v>
      </c>
      <c r="K2" s="2"/>
      <c r="L2" s="6" t="s">
        <v>34</v>
      </c>
      <c r="M2" s="7" t="s">
        <v>35</v>
      </c>
      <c r="N2" s="7" t="s">
        <v>36</v>
      </c>
      <c r="O2" s="7" t="s">
        <v>37</v>
      </c>
      <c r="P2" s="7" t="s">
        <v>38</v>
      </c>
      <c r="Q2" s="7" t="s">
        <v>39</v>
      </c>
      <c r="R2" s="8" t="s">
        <v>40</v>
      </c>
      <c r="S2" s="9"/>
      <c r="T2" s="6" t="s">
        <v>41</v>
      </c>
      <c r="U2" s="7" t="s">
        <v>42</v>
      </c>
      <c r="V2" s="8" t="s">
        <v>43</v>
      </c>
      <c r="W2" s="10" t="s">
        <v>41</v>
      </c>
      <c r="X2" s="11" t="s">
        <v>42</v>
      </c>
      <c r="Y2" s="12" t="s">
        <v>43</v>
      </c>
      <c r="Z2" s="1" t="s">
        <v>91</v>
      </c>
      <c r="AA2" s="1" t="s">
        <v>92</v>
      </c>
      <c r="AB2" s="1" t="s">
        <v>93</v>
      </c>
      <c r="AC2" s="1" t="s">
        <v>94</v>
      </c>
      <c r="AD2" s="1" t="s">
        <v>95</v>
      </c>
      <c r="AE2" s="1" t="s">
        <v>96</v>
      </c>
      <c r="AF2" s="1" t="s">
        <v>97</v>
      </c>
      <c r="AG2" s="1" t="s">
        <v>98</v>
      </c>
      <c r="AH2" s="1" t="s">
        <v>99</v>
      </c>
      <c r="AI2" s="1" t="s">
        <v>92</v>
      </c>
      <c r="AJ2" s="1" t="s">
        <v>93</v>
      </c>
      <c r="AK2" s="1" t="s">
        <v>95</v>
      </c>
      <c r="AL2" s="1" t="s">
        <v>96</v>
      </c>
      <c r="AM2" s="1" t="s">
        <v>98</v>
      </c>
      <c r="AN2" s="1" t="s">
        <v>99</v>
      </c>
    </row>
    <row r="3" spans="1:40" ht="15.75">
      <c r="A3" s="13" t="s">
        <v>2</v>
      </c>
      <c r="B3" s="13" t="s">
        <v>3</v>
      </c>
      <c r="C3" s="13">
        <v>22</v>
      </c>
      <c r="D3" s="17">
        <v>100979.64</v>
      </c>
      <c r="E3" s="18">
        <v>43.449300000000001</v>
      </c>
      <c r="F3" s="18">
        <v>42.949800000000003</v>
      </c>
      <c r="G3" s="18">
        <v>44.8247</v>
      </c>
      <c r="H3" s="18">
        <v>5258.29</v>
      </c>
      <c r="I3" s="18">
        <v>71.415999999999997</v>
      </c>
      <c r="J3" s="19">
        <f>H3/3600</f>
        <v>1.460636111111111</v>
      </c>
      <c r="L3" s="17"/>
      <c r="M3" s="18"/>
      <c r="N3" s="18"/>
      <c r="O3" s="18"/>
      <c r="P3" s="18"/>
      <c r="Q3" s="18"/>
      <c r="R3" s="19">
        <f>P3/3600</f>
        <v>0</v>
      </c>
      <c r="S3" s="20"/>
      <c r="T3" s="21" t="e">
        <f ca="1">bdrate($D3:$D6,E3:E6,$L3:$L6,M3:M6)</f>
        <v>#NAME?</v>
      </c>
      <c r="U3" s="22" t="e">
        <f ca="1">bdrate($D3:$D6,F3:F6,$L3:$L6,N3:N6)</f>
        <v>#NAME?</v>
      </c>
      <c r="V3" s="23" t="e">
        <f ca="1">bdrate($D3:$D6,G3:G6,$L3:$L6,O3:O6)</f>
        <v>#NAME?</v>
      </c>
      <c r="W3" s="21" t="e">
        <f ca="1">bdrateOld($D3:$D6,E3:E6,$L3:$L6,M3:M6)</f>
        <v>#NAME?</v>
      </c>
      <c r="X3" s="22" t="e">
        <f ca="1">bdrateOld($D3:$D6,F3:F6,$L3:$L6,N3:N6)</f>
        <v>#NAME?</v>
      </c>
      <c r="Y3" s="23" t="e">
        <f ca="1">bdrateOld($D3:$D6,G3:G6,$L3:$L6,O3:O6)</f>
        <v>#NAME?</v>
      </c>
      <c r="Z3">
        <v>8759788</v>
      </c>
      <c r="AA3">
        <v>51406</v>
      </c>
      <c r="AB3">
        <v>8708382</v>
      </c>
      <c r="AC3">
        <v>4777448</v>
      </c>
      <c r="AD3">
        <v>3079</v>
      </c>
      <c r="AE3">
        <v>4774369</v>
      </c>
      <c r="AF3">
        <v>4777448</v>
      </c>
      <c r="AG3">
        <v>1659</v>
      </c>
      <c r="AH3">
        <v>4775789</v>
      </c>
      <c r="AI3" s="123">
        <f>AA3/Z3</f>
        <v>5.8684068609879602E-3</v>
      </c>
      <c r="AJ3" s="123">
        <f>AB3/Z3</f>
        <v>0.994131593139012</v>
      </c>
      <c r="AK3" s="123">
        <f>AD3/AC3</f>
        <v>6.444863450109766E-4</v>
      </c>
      <c r="AL3" s="123">
        <f>AE3/AC3</f>
        <v>0.99935551365498898</v>
      </c>
      <c r="AM3" s="123">
        <f>AG3/AF3</f>
        <v>3.4725652691562522E-4</v>
      </c>
      <c r="AN3" s="123">
        <f>AH3/AF3</f>
        <v>0.99965274347308442</v>
      </c>
    </row>
    <row r="4" spans="1:40" ht="15.75">
      <c r="A4" s="24" t="s">
        <v>4</v>
      </c>
      <c r="B4" s="24"/>
      <c r="C4" s="24">
        <v>27</v>
      </c>
      <c r="D4" s="28">
        <v>56959.3344</v>
      </c>
      <c r="E4" s="29">
        <v>40.208300000000001</v>
      </c>
      <c r="F4" s="29">
        <v>40.237000000000002</v>
      </c>
      <c r="G4" s="29">
        <v>42.259799999999998</v>
      </c>
      <c r="H4" s="29">
        <v>4551.7030000000004</v>
      </c>
      <c r="I4" s="29">
        <v>60.783000000000001</v>
      </c>
      <c r="J4" s="30">
        <f t="shared" ref="J4:J67" si="0">H4/3600</f>
        <v>1.2643619444444445</v>
      </c>
      <c r="L4" s="28"/>
      <c r="M4" s="29"/>
      <c r="N4" s="29"/>
      <c r="O4" s="29"/>
      <c r="P4" s="29"/>
      <c r="Q4" s="29"/>
      <c r="R4" s="30">
        <f t="shared" ref="R4:R67" si="1">P4/3600</f>
        <v>0</v>
      </c>
      <c r="S4" s="20"/>
      <c r="T4" s="31"/>
      <c r="U4" s="32"/>
      <c r="V4" s="33"/>
      <c r="W4" s="31"/>
      <c r="X4" s="32"/>
      <c r="Y4" s="33"/>
      <c r="Z4">
        <v>6342468</v>
      </c>
      <c r="AA4">
        <v>21966</v>
      </c>
      <c r="AB4">
        <v>6320502</v>
      </c>
      <c r="AC4">
        <v>4107392</v>
      </c>
      <c r="AD4">
        <v>698</v>
      </c>
      <c r="AE4">
        <v>4106694</v>
      </c>
      <c r="AF4">
        <v>4107392</v>
      </c>
      <c r="AG4">
        <v>565</v>
      </c>
      <c r="AH4">
        <v>4106827</v>
      </c>
      <c r="AI4" s="123">
        <f t="shared" ref="AI4:AI67" si="2">AA4/Z4</f>
        <v>3.4633205875063146E-3</v>
      </c>
      <c r="AJ4" s="123">
        <f t="shared" ref="AJ4:AJ67" si="3">AB4/Z4</f>
        <v>0.99653667941249369</v>
      </c>
      <c r="AK4" s="123">
        <f t="shared" ref="AK4:AK67" si="4">AD4/AC4</f>
        <v>1.6993751752937143E-4</v>
      </c>
      <c r="AL4" s="123">
        <f t="shared" ref="AL4:AL67" si="5">AE4/AC4</f>
        <v>0.99983006248247064</v>
      </c>
      <c r="AM4" s="123">
        <f t="shared" ref="AM4:AM67" si="6">AG4/AF4</f>
        <v>1.3755687307176915E-4</v>
      </c>
      <c r="AN4" s="123">
        <f t="shared" ref="AN4:AN67" si="7">AH4/AF4</f>
        <v>0.99986244312692818</v>
      </c>
    </row>
    <row r="5" spans="1:40" ht="15.75">
      <c r="A5" s="24"/>
      <c r="B5" s="24"/>
      <c r="C5" s="24">
        <v>32</v>
      </c>
      <c r="D5" s="28">
        <v>32525.865600000001</v>
      </c>
      <c r="E5" s="29">
        <v>37.113300000000002</v>
      </c>
      <c r="F5" s="29">
        <v>38.357599999999998</v>
      </c>
      <c r="G5" s="29">
        <v>40.481699999999996</v>
      </c>
      <c r="H5" s="29">
        <v>4040.3159999999998</v>
      </c>
      <c r="I5" s="29">
        <v>53.758000000000003</v>
      </c>
      <c r="J5" s="30">
        <f t="shared" si="0"/>
        <v>1.1223099999999999</v>
      </c>
      <c r="L5" s="28"/>
      <c r="M5" s="29"/>
      <c r="N5" s="29"/>
      <c r="O5" s="29"/>
      <c r="P5" s="29"/>
      <c r="Q5" s="29"/>
      <c r="R5" s="30">
        <f t="shared" si="1"/>
        <v>0</v>
      </c>
      <c r="S5" s="20"/>
      <c r="T5" s="31"/>
      <c r="U5" s="32"/>
      <c r="V5" s="33"/>
      <c r="W5" s="31"/>
      <c r="X5" s="32"/>
      <c r="Y5" s="33"/>
      <c r="Z5">
        <v>4151296</v>
      </c>
      <c r="AA5">
        <v>6640</v>
      </c>
      <c r="AB5">
        <v>4144656</v>
      </c>
      <c r="AC5">
        <v>3404120</v>
      </c>
      <c r="AD5">
        <v>73</v>
      </c>
      <c r="AE5">
        <v>3404047</v>
      </c>
      <c r="AF5">
        <v>3404120</v>
      </c>
      <c r="AG5">
        <v>158</v>
      </c>
      <c r="AH5">
        <v>3403962</v>
      </c>
      <c r="AI5" s="123">
        <f t="shared" si="2"/>
        <v>1.5995004933399113E-3</v>
      </c>
      <c r="AJ5" s="123">
        <f t="shared" si="3"/>
        <v>0.9984004995066601</v>
      </c>
      <c r="AK5" s="123">
        <f t="shared" si="4"/>
        <v>2.1444602422946312E-5</v>
      </c>
      <c r="AL5" s="123">
        <f t="shared" si="5"/>
        <v>0.99997855539757707</v>
      </c>
      <c r="AM5" s="123">
        <f t="shared" si="6"/>
        <v>4.6414344970212565E-5</v>
      </c>
      <c r="AN5" s="123">
        <f t="shared" si="7"/>
        <v>0.99995358565502979</v>
      </c>
    </row>
    <row r="6" spans="1:40" ht="16.5" thickBot="1">
      <c r="A6" s="24"/>
      <c r="B6" s="34"/>
      <c r="C6" s="34">
        <v>37</v>
      </c>
      <c r="D6" s="38">
        <v>18404.313600000001</v>
      </c>
      <c r="E6" s="39">
        <v>34.0732</v>
      </c>
      <c r="F6" s="39">
        <v>37.069699999999997</v>
      </c>
      <c r="G6" s="39">
        <v>39.308100000000003</v>
      </c>
      <c r="H6" s="39">
        <v>3708.6889999999999</v>
      </c>
      <c r="I6" s="39">
        <v>48.140999999999998</v>
      </c>
      <c r="J6" s="40">
        <f t="shared" si="0"/>
        <v>1.0301913888888889</v>
      </c>
      <c r="L6" s="38"/>
      <c r="M6" s="39"/>
      <c r="N6" s="39"/>
      <c r="O6" s="39"/>
      <c r="P6" s="39"/>
      <c r="Q6" s="39"/>
      <c r="R6" s="40">
        <f t="shared" si="1"/>
        <v>0</v>
      </c>
      <c r="S6" s="20"/>
      <c r="T6" s="41"/>
      <c r="U6" s="42"/>
      <c r="V6" s="43"/>
      <c r="W6" s="41"/>
      <c r="X6" s="42"/>
      <c r="Y6" s="43"/>
      <c r="Z6">
        <v>2167004</v>
      </c>
      <c r="AA6">
        <v>1176</v>
      </c>
      <c r="AB6">
        <v>2165828</v>
      </c>
      <c r="AC6">
        <v>2503880</v>
      </c>
      <c r="AD6">
        <v>6</v>
      </c>
      <c r="AE6">
        <v>2503874</v>
      </c>
      <c r="AF6">
        <v>2503880</v>
      </c>
      <c r="AG6">
        <v>22</v>
      </c>
      <c r="AH6">
        <v>2503858</v>
      </c>
      <c r="AI6" s="123">
        <f t="shared" si="2"/>
        <v>5.4268473892987734E-4</v>
      </c>
      <c r="AJ6" s="123">
        <f t="shared" si="3"/>
        <v>0.99945731526107007</v>
      </c>
      <c r="AK6" s="123">
        <f t="shared" si="4"/>
        <v>2.3962809719315621E-6</v>
      </c>
      <c r="AL6" s="123">
        <f t="shared" si="5"/>
        <v>0.99999760371902802</v>
      </c>
      <c r="AM6" s="123">
        <f t="shared" si="6"/>
        <v>8.7863635637490612E-6</v>
      </c>
      <c r="AN6" s="123">
        <f t="shared" si="7"/>
        <v>0.99999121363643628</v>
      </c>
    </row>
    <row r="7" spans="1:40" ht="15.75">
      <c r="A7" s="24"/>
      <c r="B7" s="13" t="s">
        <v>5</v>
      </c>
      <c r="C7" s="13">
        <v>22</v>
      </c>
      <c r="D7" s="17">
        <v>103936.7552</v>
      </c>
      <c r="E7" s="18">
        <v>43.341500000000003</v>
      </c>
      <c r="F7" s="18">
        <v>45.638599999999997</v>
      </c>
      <c r="G7" s="18">
        <v>45.372599999999998</v>
      </c>
      <c r="H7" s="18">
        <v>5368.52</v>
      </c>
      <c r="I7" s="18">
        <v>71.126999999999995</v>
      </c>
      <c r="J7" s="19">
        <f t="shared" si="0"/>
        <v>1.4912555555555558</v>
      </c>
      <c r="L7" s="17"/>
      <c r="M7" s="18"/>
      <c r="N7" s="18"/>
      <c r="O7" s="18"/>
      <c r="P7" s="18"/>
      <c r="Q7" s="18"/>
      <c r="R7" s="19">
        <f t="shared" si="1"/>
        <v>0</v>
      </c>
      <c r="S7" s="20"/>
      <c r="T7" s="21" t="e">
        <f ca="1">bdrate($D7:$D10,E7:E10,$L7:$L10,M7:M10)</f>
        <v>#NAME?</v>
      </c>
      <c r="U7" s="22" t="e">
        <f ca="1">bdrate($D7:$D10,F7:F10,$L7:$L10,N7:N10)</f>
        <v>#NAME?</v>
      </c>
      <c r="V7" s="22" t="e">
        <f ca="1">bdrate($D7:$D10,G7:G10,$L7:$L10,O7:O10)</f>
        <v>#NAME?</v>
      </c>
      <c r="W7" s="44" t="e">
        <f ca="1">bdrateOld($D7:$D10,E7:E10,$L7:$L10,M7:M10)</f>
        <v>#NAME?</v>
      </c>
      <c r="X7" s="45" t="e">
        <f ca="1">bdrateOld($D7:$D10,F7:F10,$L7:$L10,N7:N10)</f>
        <v>#NAME?</v>
      </c>
      <c r="Y7" s="46" t="e">
        <f ca="1">bdrateOld($D7:$D10,G7:G10,$L7:$L10,O7:O10)</f>
        <v>#NAME?</v>
      </c>
      <c r="Z7">
        <v>9029252</v>
      </c>
      <c r="AA7">
        <v>246533</v>
      </c>
      <c r="AB7">
        <v>8782719</v>
      </c>
      <c r="AC7">
        <v>4661732</v>
      </c>
      <c r="AD7">
        <v>848</v>
      </c>
      <c r="AE7">
        <v>4660884</v>
      </c>
      <c r="AF7">
        <v>4661732</v>
      </c>
      <c r="AG7">
        <v>655</v>
      </c>
      <c r="AH7">
        <v>4661077</v>
      </c>
      <c r="AI7" s="123">
        <f t="shared" si="2"/>
        <v>2.7303812098720914E-2</v>
      </c>
      <c r="AJ7" s="123">
        <f t="shared" si="3"/>
        <v>0.9726961879012791</v>
      </c>
      <c r="AK7" s="123">
        <f t="shared" si="4"/>
        <v>1.8190663899168806E-4</v>
      </c>
      <c r="AL7" s="123">
        <f t="shared" si="5"/>
        <v>0.99981809336100835</v>
      </c>
      <c r="AM7" s="123">
        <f t="shared" si="6"/>
        <v>1.4050571761740056E-4</v>
      </c>
      <c r="AN7" s="123">
        <f t="shared" si="7"/>
        <v>0.99985949428238263</v>
      </c>
    </row>
    <row r="8" spans="1:40" ht="15.75">
      <c r="A8" s="24"/>
      <c r="B8" s="24"/>
      <c r="C8" s="24">
        <v>27</v>
      </c>
      <c r="D8" s="28">
        <v>60485.7376</v>
      </c>
      <c r="E8" s="29">
        <v>39.852600000000002</v>
      </c>
      <c r="F8" s="29">
        <v>43.121899999999997</v>
      </c>
      <c r="G8" s="29">
        <v>43.463700000000003</v>
      </c>
      <c r="H8" s="29">
        <v>4666.2520000000004</v>
      </c>
      <c r="I8" s="29">
        <v>62.575000000000003</v>
      </c>
      <c r="J8" s="30">
        <f t="shared" si="0"/>
        <v>1.2961811111111112</v>
      </c>
      <c r="L8" s="28"/>
      <c r="M8" s="29"/>
      <c r="N8" s="29"/>
      <c r="O8" s="29"/>
      <c r="P8" s="29"/>
      <c r="Q8" s="29"/>
      <c r="R8" s="30">
        <f t="shared" si="1"/>
        <v>0</v>
      </c>
      <c r="S8" s="20"/>
      <c r="T8" s="31"/>
      <c r="U8" s="32"/>
      <c r="V8" s="32"/>
      <c r="W8" s="31"/>
      <c r="X8" s="32"/>
      <c r="Y8" s="33"/>
      <c r="Z8">
        <v>7778664</v>
      </c>
      <c r="AA8">
        <v>58864</v>
      </c>
      <c r="AB8">
        <v>7719800</v>
      </c>
      <c r="AC8">
        <v>4804992</v>
      </c>
      <c r="AD8">
        <v>57</v>
      </c>
      <c r="AE8">
        <v>4804935</v>
      </c>
      <c r="AF8">
        <v>4804992</v>
      </c>
      <c r="AG8">
        <v>56</v>
      </c>
      <c r="AH8">
        <v>4804936</v>
      </c>
      <c r="AI8" s="123">
        <f t="shared" si="2"/>
        <v>7.5673663240885579E-3</v>
      </c>
      <c r="AJ8" s="123">
        <f t="shared" si="3"/>
        <v>0.99243263367591139</v>
      </c>
      <c r="AK8" s="123">
        <f t="shared" si="4"/>
        <v>1.1862662830656118E-5</v>
      </c>
      <c r="AL8" s="123">
        <f t="shared" si="5"/>
        <v>0.99998813733716929</v>
      </c>
      <c r="AM8" s="123">
        <f t="shared" si="6"/>
        <v>1.1654545938890221E-5</v>
      </c>
      <c r="AN8" s="123">
        <f t="shared" si="7"/>
        <v>0.99998834545406112</v>
      </c>
    </row>
    <row r="9" spans="1:40" ht="15.75">
      <c r="A9" s="24"/>
      <c r="B9" s="24"/>
      <c r="C9" s="24">
        <v>32</v>
      </c>
      <c r="D9" s="28">
        <v>34565.779199999997</v>
      </c>
      <c r="E9" s="29">
        <v>36.677799999999998</v>
      </c>
      <c r="F9" s="29">
        <v>41.125300000000003</v>
      </c>
      <c r="G9" s="29">
        <v>41.792999999999999</v>
      </c>
      <c r="H9" s="29">
        <v>4141.9459999999999</v>
      </c>
      <c r="I9" s="29">
        <v>56.926000000000002</v>
      </c>
      <c r="J9" s="30">
        <f t="shared" si="0"/>
        <v>1.1505405555555555</v>
      </c>
      <c r="L9" s="28"/>
      <c r="M9" s="29"/>
      <c r="N9" s="29"/>
      <c r="O9" s="29"/>
      <c r="P9" s="29"/>
      <c r="Q9" s="29"/>
      <c r="R9" s="30">
        <f t="shared" si="1"/>
        <v>0</v>
      </c>
      <c r="S9" s="20"/>
      <c r="T9" s="31"/>
      <c r="U9" s="47"/>
      <c r="V9" s="32"/>
      <c r="W9" s="31"/>
      <c r="X9" s="32"/>
      <c r="Y9" s="33"/>
      <c r="Z9">
        <v>6117240</v>
      </c>
      <c r="AA9">
        <v>10942</v>
      </c>
      <c r="AB9">
        <v>6106298</v>
      </c>
      <c r="AC9">
        <v>4715092</v>
      </c>
      <c r="AD9">
        <v>4</v>
      </c>
      <c r="AE9">
        <v>4715088</v>
      </c>
      <c r="AF9">
        <v>4715092</v>
      </c>
      <c r="AG9">
        <v>5</v>
      </c>
      <c r="AH9">
        <v>4715087</v>
      </c>
      <c r="AI9" s="123">
        <f t="shared" si="2"/>
        <v>1.7887151722018426E-3</v>
      </c>
      <c r="AJ9" s="123">
        <f t="shared" si="3"/>
        <v>0.9982112848277982</v>
      </c>
      <c r="AK9" s="123">
        <f t="shared" si="4"/>
        <v>8.4833975667919104E-7</v>
      </c>
      <c r="AL9" s="123">
        <f t="shared" si="5"/>
        <v>0.99999915166024334</v>
      </c>
      <c r="AM9" s="123">
        <f t="shared" si="6"/>
        <v>1.0604246958489887E-6</v>
      </c>
      <c r="AN9" s="123">
        <f t="shared" si="7"/>
        <v>0.99999893957530417</v>
      </c>
    </row>
    <row r="10" spans="1:40" ht="16.5" thickBot="1">
      <c r="A10" s="24"/>
      <c r="B10" s="34"/>
      <c r="C10" s="34">
        <v>37</v>
      </c>
      <c r="D10" s="38">
        <v>20272.241600000001</v>
      </c>
      <c r="E10" s="39">
        <v>33.793399999999998</v>
      </c>
      <c r="F10" s="39">
        <v>39.654899999999998</v>
      </c>
      <c r="G10" s="39">
        <v>40.510599999999997</v>
      </c>
      <c r="H10" s="39">
        <v>3760.3989999999999</v>
      </c>
      <c r="I10" s="39">
        <v>52.023000000000003</v>
      </c>
      <c r="J10" s="40">
        <f t="shared" si="0"/>
        <v>1.0445552777777778</v>
      </c>
      <c r="L10" s="38"/>
      <c r="M10" s="39"/>
      <c r="N10" s="39"/>
      <c r="O10" s="39"/>
      <c r="P10" s="39"/>
      <c r="Q10" s="39"/>
      <c r="R10" s="40">
        <f t="shared" si="1"/>
        <v>0</v>
      </c>
      <c r="S10" s="20"/>
      <c r="T10" s="41"/>
      <c r="U10" s="42"/>
      <c r="V10" s="42"/>
      <c r="W10" s="41"/>
      <c r="X10" s="42"/>
      <c r="Y10" s="43"/>
      <c r="Z10">
        <v>3960200</v>
      </c>
      <c r="AA10">
        <v>1567</v>
      </c>
      <c r="AB10">
        <v>3958633</v>
      </c>
      <c r="AC10">
        <v>3956548</v>
      </c>
      <c r="AD10">
        <v>0</v>
      </c>
      <c r="AE10">
        <v>3956548</v>
      </c>
      <c r="AF10">
        <v>3956548</v>
      </c>
      <c r="AG10">
        <v>0</v>
      </c>
      <c r="AH10">
        <v>3956548</v>
      </c>
      <c r="AI10" s="123">
        <f t="shared" si="2"/>
        <v>3.956870865107823E-4</v>
      </c>
      <c r="AJ10" s="123">
        <f t="shared" si="3"/>
        <v>0.99960431291348917</v>
      </c>
      <c r="AK10" s="123">
        <f t="shared" si="4"/>
        <v>0</v>
      </c>
      <c r="AL10" s="123">
        <f t="shared" si="5"/>
        <v>1</v>
      </c>
      <c r="AM10" s="123">
        <f t="shared" si="6"/>
        <v>0</v>
      </c>
      <c r="AN10" s="123">
        <f t="shared" si="7"/>
        <v>1</v>
      </c>
    </row>
    <row r="11" spans="1:40" ht="15.75">
      <c r="A11" s="118"/>
      <c r="B11" s="117" t="s">
        <v>0</v>
      </c>
      <c r="C11" s="117">
        <v>22</v>
      </c>
      <c r="D11" s="17">
        <v>401057.83519999997</v>
      </c>
      <c r="E11" s="18">
        <v>42.389600000000002</v>
      </c>
      <c r="F11" s="18">
        <v>40.982799999999997</v>
      </c>
      <c r="G11" s="18">
        <v>40.417499999999997</v>
      </c>
      <c r="H11" s="18">
        <v>13183.218000000001</v>
      </c>
      <c r="I11" s="18">
        <v>151.072</v>
      </c>
      <c r="J11" s="19">
        <f t="shared" si="0"/>
        <v>3.6620050000000002</v>
      </c>
      <c r="L11" s="17"/>
      <c r="M11" s="18"/>
      <c r="N11" s="18"/>
      <c r="O11" s="18"/>
      <c r="P11" s="18"/>
      <c r="Q11" s="18"/>
      <c r="R11" s="19">
        <f t="shared" si="1"/>
        <v>0</v>
      </c>
      <c r="S11" s="20"/>
      <c r="T11" s="21" t="e">
        <f ca="1">bdrate($D11:$D14,E11:E14,$L11:$L14,M11:M14)</f>
        <v>#NAME?</v>
      </c>
      <c r="U11" s="22" t="e">
        <f ca="1">bdrate($D11:$D14,F11:F14,$L11:$L14,N11:N14)</f>
        <v>#NAME?</v>
      </c>
      <c r="V11" s="22" t="e">
        <f ca="1">bdrate($D11:$D14,G11:G14,$L11:$L14,O11:O14)</f>
        <v>#NAME?</v>
      </c>
      <c r="W11" s="44" t="e">
        <f ca="1">bdrateOld($D11:$D14,E11:E14,$L11:$L14,M11:M14)</f>
        <v>#NAME?</v>
      </c>
      <c r="X11" s="45" t="e">
        <f ca="1">bdrateOld($D11:$D14,F11:F14,$L11:$L14,N11:N14)</f>
        <v>#NAME?</v>
      </c>
      <c r="Y11" s="46" t="e">
        <f ca="1">bdrateOld($D11:$D14,G11:G14,$L11:$L14,O11:O14)</f>
        <v>#NAME?</v>
      </c>
      <c r="Z11">
        <v>2145140</v>
      </c>
      <c r="AA11">
        <v>23973</v>
      </c>
      <c r="AB11">
        <v>2121167</v>
      </c>
      <c r="AC11">
        <v>1570856</v>
      </c>
      <c r="AD11">
        <v>1384</v>
      </c>
      <c r="AE11">
        <v>1569472</v>
      </c>
      <c r="AF11">
        <v>1570856</v>
      </c>
      <c r="AG11">
        <v>2053</v>
      </c>
      <c r="AH11">
        <v>1568803</v>
      </c>
      <c r="AI11" s="123">
        <f t="shared" si="2"/>
        <v>1.1175494373327615E-2</v>
      </c>
      <c r="AJ11" s="123">
        <f t="shared" si="3"/>
        <v>0.98882450562667235</v>
      </c>
      <c r="AK11" s="123">
        <f t="shared" si="4"/>
        <v>8.8104829468773716E-4</v>
      </c>
      <c r="AL11" s="123">
        <f t="shared" si="5"/>
        <v>0.99911895170531229</v>
      </c>
      <c r="AM11" s="123">
        <f t="shared" si="6"/>
        <v>1.3069307434927198E-3</v>
      </c>
      <c r="AN11" s="123">
        <f t="shared" si="7"/>
        <v>0.99869306925650725</v>
      </c>
    </row>
    <row r="12" spans="1:40" ht="15.75">
      <c r="A12" s="118"/>
      <c r="B12" s="118"/>
      <c r="C12" s="118">
        <v>27</v>
      </c>
      <c r="D12" s="28">
        <v>247072.08</v>
      </c>
      <c r="E12" s="29">
        <v>38.717399999999998</v>
      </c>
      <c r="F12" s="29">
        <v>38.477899999999998</v>
      </c>
      <c r="G12" s="29">
        <v>37.118000000000002</v>
      </c>
      <c r="H12" s="29">
        <v>11416.499</v>
      </c>
      <c r="I12" s="29">
        <v>124.923</v>
      </c>
      <c r="J12" s="30">
        <f t="shared" si="0"/>
        <v>3.171249722222222</v>
      </c>
      <c r="L12" s="28"/>
      <c r="M12" s="29"/>
      <c r="N12" s="29"/>
      <c r="O12" s="29"/>
      <c r="P12" s="29"/>
      <c r="Q12" s="29"/>
      <c r="R12" s="30">
        <f t="shared" si="1"/>
        <v>0</v>
      </c>
      <c r="S12" s="20"/>
      <c r="T12" s="31"/>
      <c r="U12" s="32"/>
      <c r="V12" s="32"/>
      <c r="W12" s="31"/>
      <c r="X12" s="32"/>
      <c r="Y12" s="33"/>
      <c r="Z12">
        <v>1737384</v>
      </c>
      <c r="AA12">
        <v>16177</v>
      </c>
      <c r="AB12">
        <v>1721207</v>
      </c>
      <c r="AC12">
        <v>1435352</v>
      </c>
      <c r="AD12">
        <v>529</v>
      </c>
      <c r="AE12">
        <v>1434823</v>
      </c>
      <c r="AF12">
        <v>1435352</v>
      </c>
      <c r="AG12">
        <v>870</v>
      </c>
      <c r="AH12">
        <v>1434482</v>
      </c>
      <c r="AI12" s="123">
        <f t="shared" si="2"/>
        <v>9.311125231957932E-3</v>
      </c>
      <c r="AJ12" s="123">
        <f t="shared" si="3"/>
        <v>0.99068887476804202</v>
      </c>
      <c r="AK12" s="123">
        <f t="shared" si="4"/>
        <v>3.6855071090575694E-4</v>
      </c>
      <c r="AL12" s="123">
        <f t="shared" si="5"/>
        <v>0.9996314492890942</v>
      </c>
      <c r="AM12" s="123">
        <f t="shared" si="6"/>
        <v>6.0612309733082891E-4</v>
      </c>
      <c r="AN12" s="123">
        <f t="shared" si="7"/>
        <v>0.99939387690266912</v>
      </c>
    </row>
    <row r="13" spans="1:40" ht="15.75">
      <c r="A13" s="118"/>
      <c r="B13" s="118"/>
      <c r="C13" s="118">
        <v>32</v>
      </c>
      <c r="D13" s="28">
        <v>153324.72959999999</v>
      </c>
      <c r="E13" s="29">
        <v>34.751899999999999</v>
      </c>
      <c r="F13" s="29">
        <v>36.866700000000002</v>
      </c>
      <c r="G13" s="29">
        <v>35.646299999999997</v>
      </c>
      <c r="H13" s="29">
        <v>9929.7440000000006</v>
      </c>
      <c r="I13" s="29">
        <v>110.5</v>
      </c>
      <c r="J13" s="30">
        <f t="shared" si="0"/>
        <v>2.7582622222222222</v>
      </c>
      <c r="L13" s="28"/>
      <c r="M13" s="29"/>
      <c r="N13" s="29"/>
      <c r="O13" s="29"/>
      <c r="P13" s="29"/>
      <c r="Q13" s="29"/>
      <c r="R13" s="30">
        <f t="shared" si="1"/>
        <v>0</v>
      </c>
      <c r="S13" s="20"/>
      <c r="T13" s="31"/>
      <c r="U13" s="32"/>
      <c r="V13" s="32"/>
      <c r="W13" s="31"/>
      <c r="X13" s="32"/>
      <c r="Y13" s="33"/>
      <c r="Z13">
        <v>1766132</v>
      </c>
      <c r="AA13">
        <v>6264</v>
      </c>
      <c r="AB13">
        <v>1759868</v>
      </c>
      <c r="AC13">
        <v>1618624</v>
      </c>
      <c r="AD13">
        <v>80</v>
      </c>
      <c r="AE13">
        <v>1618544</v>
      </c>
      <c r="AF13">
        <v>1618624</v>
      </c>
      <c r="AG13">
        <v>185</v>
      </c>
      <c r="AH13">
        <v>1618439</v>
      </c>
      <c r="AI13" s="123">
        <f t="shared" si="2"/>
        <v>3.5467337662190594E-3</v>
      </c>
      <c r="AJ13" s="123">
        <f t="shared" si="3"/>
        <v>0.99645326623378094</v>
      </c>
      <c r="AK13" s="123">
        <f t="shared" si="4"/>
        <v>4.9424696532363294E-5</v>
      </c>
      <c r="AL13" s="123">
        <f t="shared" si="5"/>
        <v>0.99995057530346765</v>
      </c>
      <c r="AM13" s="123">
        <f t="shared" si="6"/>
        <v>1.1429461073109012E-4</v>
      </c>
      <c r="AN13" s="123">
        <f t="shared" si="7"/>
        <v>0.99988570538926891</v>
      </c>
    </row>
    <row r="14" spans="1:40" ht="16.5" thickBot="1">
      <c r="A14" s="118"/>
      <c r="B14" s="119"/>
      <c r="C14" s="119">
        <v>37</v>
      </c>
      <c r="D14" s="38">
        <v>81265.163199999995</v>
      </c>
      <c r="E14" s="39">
        <v>30.616299999999999</v>
      </c>
      <c r="F14" s="39">
        <v>35.683199999999999</v>
      </c>
      <c r="G14" s="39">
        <v>34.5152</v>
      </c>
      <c r="H14" s="39">
        <v>8534.9079999999994</v>
      </c>
      <c r="I14" s="39">
        <v>99.923000000000002</v>
      </c>
      <c r="J14" s="40">
        <f t="shared" si="0"/>
        <v>2.3708077777777774</v>
      </c>
      <c r="L14" s="38"/>
      <c r="M14" s="39"/>
      <c r="N14" s="39"/>
      <c r="O14" s="39"/>
      <c r="P14" s="39"/>
      <c r="Q14" s="39"/>
      <c r="R14" s="40">
        <f t="shared" si="1"/>
        <v>0</v>
      </c>
      <c r="S14" s="20"/>
      <c r="T14" s="41"/>
      <c r="U14" s="42"/>
      <c r="V14" s="42"/>
      <c r="W14" s="41"/>
      <c r="X14" s="42"/>
      <c r="Y14" s="43"/>
      <c r="Z14">
        <v>2435184</v>
      </c>
      <c r="AA14">
        <v>1577</v>
      </c>
      <c r="AB14">
        <v>2433607</v>
      </c>
      <c r="AC14">
        <v>2907620</v>
      </c>
      <c r="AD14">
        <v>27</v>
      </c>
      <c r="AE14">
        <v>2907593</v>
      </c>
      <c r="AF14">
        <v>2907620</v>
      </c>
      <c r="AG14">
        <v>25</v>
      </c>
      <c r="AH14">
        <v>2907595</v>
      </c>
      <c r="AI14" s="123">
        <f t="shared" si="2"/>
        <v>6.4758966878888827E-4</v>
      </c>
      <c r="AJ14" s="123">
        <f t="shared" si="3"/>
        <v>0.99935241033121114</v>
      </c>
      <c r="AK14" s="123">
        <f t="shared" si="4"/>
        <v>9.2859452060448065E-6</v>
      </c>
      <c r="AL14" s="123">
        <f t="shared" si="5"/>
        <v>0.99999071405479401</v>
      </c>
      <c r="AM14" s="123">
        <f t="shared" si="6"/>
        <v>8.5980974130044509E-6</v>
      </c>
      <c r="AN14" s="123">
        <f t="shared" si="7"/>
        <v>0.99999140190258695</v>
      </c>
    </row>
    <row r="15" spans="1:40" ht="15.75">
      <c r="A15" s="118"/>
      <c r="B15" s="117" t="s">
        <v>6</v>
      </c>
      <c r="C15" s="117">
        <v>22</v>
      </c>
      <c r="D15" s="17">
        <v>98460.464000000007</v>
      </c>
      <c r="E15" s="18">
        <v>43.862900000000003</v>
      </c>
      <c r="F15" s="18">
        <v>46.849899999999998</v>
      </c>
      <c r="G15" s="18">
        <v>46.517800000000001</v>
      </c>
      <c r="H15" s="18">
        <v>8815.4130000000005</v>
      </c>
      <c r="I15" s="18">
        <v>99.344999999999999</v>
      </c>
      <c r="J15" s="19">
        <f t="shared" si="0"/>
        <v>2.4487258333333335</v>
      </c>
      <c r="L15" s="17"/>
      <c r="M15" s="18"/>
      <c r="N15" s="18"/>
      <c r="O15" s="18"/>
      <c r="P15" s="18"/>
      <c r="Q15" s="18"/>
      <c r="R15" s="19">
        <f t="shared" si="1"/>
        <v>0</v>
      </c>
      <c r="S15" s="20"/>
      <c r="T15" s="21" t="e">
        <f ca="1">bdrate($D15:$D18,E15:E18,$L15:$L18,M15:M18)</f>
        <v>#NAME?</v>
      </c>
      <c r="U15" s="22" t="e">
        <f ca="1">bdrate($D15:$D18,F15:F18,$L15:$L18,N15:N18)</f>
        <v>#NAME?</v>
      </c>
      <c r="V15" s="22" t="e">
        <f ca="1">bdrate($D15:$D18,G15:G18,$L15:$L18,O15:O18)</f>
        <v>#NAME?</v>
      </c>
      <c r="W15" s="44" t="e">
        <f ca="1">bdrateOld($D15:$D18,E15:E18,$L15:$L18,M15:M18)</f>
        <v>#NAME?</v>
      </c>
      <c r="X15" s="45" t="e">
        <f ca="1">bdrateOld($D15:$D18,F15:F18,$L15:$L18,N15:N18)</f>
        <v>#NAME?</v>
      </c>
      <c r="Y15" s="46" t="e">
        <f ca="1">bdrateOld($D15:$D18,G15:G18,$L15:$L18,O15:O18)</f>
        <v>#NAME?</v>
      </c>
      <c r="Z15">
        <v>1376660</v>
      </c>
      <c r="AA15">
        <v>5290</v>
      </c>
      <c r="AB15">
        <v>1371370</v>
      </c>
      <c r="AC15">
        <v>1688268</v>
      </c>
      <c r="AD15">
        <v>301</v>
      </c>
      <c r="AE15">
        <v>1687967</v>
      </c>
      <c r="AF15">
        <v>1688268</v>
      </c>
      <c r="AG15">
        <v>530</v>
      </c>
      <c r="AH15">
        <v>1687738</v>
      </c>
      <c r="AI15" s="123">
        <f t="shared" si="2"/>
        <v>3.8426336205017943E-3</v>
      </c>
      <c r="AJ15" s="123">
        <f t="shared" si="3"/>
        <v>0.99615736637949825</v>
      </c>
      <c r="AK15" s="123">
        <f t="shared" si="4"/>
        <v>1.7828922896127866E-4</v>
      </c>
      <c r="AL15" s="123">
        <f t="shared" si="5"/>
        <v>0.99982171077103876</v>
      </c>
      <c r="AM15" s="123">
        <f t="shared" si="6"/>
        <v>3.1393120049660363E-4</v>
      </c>
      <c r="AN15" s="123">
        <f t="shared" si="7"/>
        <v>0.99968606879950339</v>
      </c>
    </row>
    <row r="16" spans="1:40" ht="15.75">
      <c r="A16" s="118"/>
      <c r="B16" s="118"/>
      <c r="C16" s="118">
        <v>27</v>
      </c>
      <c r="D16" s="28">
        <v>45605.5936</v>
      </c>
      <c r="E16" s="29">
        <v>41.445099999999996</v>
      </c>
      <c r="F16" s="29">
        <v>45.8904</v>
      </c>
      <c r="G16" s="29">
        <v>45.685299999999998</v>
      </c>
      <c r="H16" s="29">
        <v>7505.9250000000002</v>
      </c>
      <c r="I16" s="29">
        <v>87.516999999999996</v>
      </c>
      <c r="J16" s="30">
        <f t="shared" si="0"/>
        <v>2.0849791666666668</v>
      </c>
      <c r="L16" s="28"/>
      <c r="M16" s="29"/>
      <c r="N16" s="29"/>
      <c r="O16" s="29"/>
      <c r="P16" s="29"/>
      <c r="Q16" s="29"/>
      <c r="R16" s="30">
        <f t="shared" si="1"/>
        <v>0</v>
      </c>
      <c r="S16" s="20"/>
      <c r="T16" s="31"/>
      <c r="U16" s="32"/>
      <c r="V16" s="32"/>
      <c r="W16" s="31"/>
      <c r="X16" s="32"/>
      <c r="Y16" s="33"/>
      <c r="Z16">
        <v>1046744</v>
      </c>
      <c r="AA16">
        <v>3140</v>
      </c>
      <c r="AB16">
        <v>1043604</v>
      </c>
      <c r="AC16">
        <v>1417648</v>
      </c>
      <c r="AD16">
        <v>60</v>
      </c>
      <c r="AE16">
        <v>1417588</v>
      </c>
      <c r="AF16">
        <v>1417648</v>
      </c>
      <c r="AG16">
        <v>115</v>
      </c>
      <c r="AH16">
        <v>1417533</v>
      </c>
      <c r="AI16" s="123">
        <f t="shared" si="2"/>
        <v>2.9997783603249698E-3</v>
      </c>
      <c r="AJ16" s="123">
        <f t="shared" si="3"/>
        <v>0.99700022163967505</v>
      </c>
      <c r="AK16" s="123">
        <f t="shared" si="4"/>
        <v>4.2323623353611053E-5</v>
      </c>
      <c r="AL16" s="123">
        <f t="shared" si="5"/>
        <v>0.99995767637664634</v>
      </c>
      <c r="AM16" s="123">
        <f t="shared" si="6"/>
        <v>8.1120278094421185E-5</v>
      </c>
      <c r="AN16" s="123">
        <f t="shared" si="7"/>
        <v>0.99991887972190563</v>
      </c>
    </row>
    <row r="17" spans="1:40" ht="15.75">
      <c r="A17" s="118"/>
      <c r="B17" s="118"/>
      <c r="C17" s="118">
        <v>32</v>
      </c>
      <c r="D17" s="28">
        <v>25731.526399999999</v>
      </c>
      <c r="E17" s="29">
        <v>39.872199999999999</v>
      </c>
      <c r="F17" s="29">
        <v>45.242199999999997</v>
      </c>
      <c r="G17" s="29">
        <v>45.148299999999999</v>
      </c>
      <c r="H17" s="29">
        <v>6909.4549999999999</v>
      </c>
      <c r="I17" s="29">
        <v>82.775000000000006</v>
      </c>
      <c r="J17" s="30">
        <f t="shared" si="0"/>
        <v>1.9192930555555556</v>
      </c>
      <c r="L17" s="28"/>
      <c r="M17" s="29"/>
      <c r="N17" s="29"/>
      <c r="O17" s="29"/>
      <c r="P17" s="29"/>
      <c r="Q17" s="29"/>
      <c r="R17" s="30">
        <f t="shared" si="1"/>
        <v>0</v>
      </c>
      <c r="S17" s="20"/>
      <c r="T17" s="31"/>
      <c r="U17" s="32"/>
      <c r="V17" s="32"/>
      <c r="W17" s="31"/>
      <c r="X17" s="32"/>
      <c r="Y17" s="33"/>
      <c r="Z17">
        <v>745536</v>
      </c>
      <c r="AA17">
        <v>973</v>
      </c>
      <c r="AB17">
        <v>744563</v>
      </c>
      <c r="AC17">
        <v>1141800</v>
      </c>
      <c r="AD17">
        <v>8</v>
      </c>
      <c r="AE17">
        <v>1141792</v>
      </c>
      <c r="AF17">
        <v>1141800</v>
      </c>
      <c r="AG17">
        <v>25</v>
      </c>
      <c r="AH17">
        <v>1141775</v>
      </c>
      <c r="AI17" s="123">
        <f t="shared" si="2"/>
        <v>1.305101296248605E-3</v>
      </c>
      <c r="AJ17" s="123">
        <f t="shared" si="3"/>
        <v>0.99869489870375139</v>
      </c>
      <c r="AK17" s="123">
        <f t="shared" si="4"/>
        <v>7.0064809949203013E-6</v>
      </c>
      <c r="AL17" s="123">
        <f t="shared" si="5"/>
        <v>0.99999299351900506</v>
      </c>
      <c r="AM17" s="123">
        <f t="shared" si="6"/>
        <v>2.1895253109125943E-5</v>
      </c>
      <c r="AN17" s="123">
        <f t="shared" si="7"/>
        <v>0.99997810474689086</v>
      </c>
    </row>
    <row r="18" spans="1:40" ht="16.5" thickBot="1">
      <c r="A18" s="119"/>
      <c r="B18" s="119"/>
      <c r="C18" s="119">
        <v>37</v>
      </c>
      <c r="D18" s="38">
        <v>14334.3632</v>
      </c>
      <c r="E18" s="39">
        <v>38.147100000000002</v>
      </c>
      <c r="F18" s="39">
        <v>44.755699999999997</v>
      </c>
      <c r="G18" s="39">
        <v>44.685200000000002</v>
      </c>
      <c r="H18" s="39">
        <v>6527.4560000000001</v>
      </c>
      <c r="I18" s="39">
        <v>79.718000000000004</v>
      </c>
      <c r="J18" s="40">
        <f t="shared" si="0"/>
        <v>1.8131822222222223</v>
      </c>
      <c r="L18" s="38"/>
      <c r="M18" s="39"/>
      <c r="N18" s="39"/>
      <c r="O18" s="39"/>
      <c r="P18" s="39"/>
      <c r="Q18" s="39"/>
      <c r="R18" s="40">
        <f t="shared" si="1"/>
        <v>0</v>
      </c>
      <c r="S18" s="20"/>
      <c r="T18" s="41"/>
      <c r="U18" s="42"/>
      <c r="V18" s="42"/>
      <c r="W18" s="41"/>
      <c r="X18" s="42"/>
      <c r="Y18" s="43"/>
      <c r="Z18">
        <v>470128</v>
      </c>
      <c r="AA18">
        <v>256</v>
      </c>
      <c r="AB18">
        <v>469872</v>
      </c>
      <c r="AC18">
        <v>847500</v>
      </c>
      <c r="AD18">
        <v>8</v>
      </c>
      <c r="AE18">
        <v>847492</v>
      </c>
      <c r="AF18">
        <v>847500</v>
      </c>
      <c r="AG18">
        <v>10</v>
      </c>
      <c r="AH18">
        <v>847490</v>
      </c>
      <c r="AI18" s="123">
        <f t="shared" si="2"/>
        <v>5.4453255283667425E-4</v>
      </c>
      <c r="AJ18" s="123">
        <f t="shared" si="3"/>
        <v>0.99945546744716329</v>
      </c>
      <c r="AK18" s="123">
        <f t="shared" si="4"/>
        <v>9.4395280235988206E-6</v>
      </c>
      <c r="AL18" s="123">
        <f t="shared" si="5"/>
        <v>0.99999056047197643</v>
      </c>
      <c r="AM18" s="123">
        <f t="shared" si="6"/>
        <v>1.1799410029498525E-5</v>
      </c>
      <c r="AN18" s="123">
        <f t="shared" si="7"/>
        <v>0.99998820058997051</v>
      </c>
    </row>
    <row r="19" spans="1:40" ht="15.75">
      <c r="A19" s="13" t="s">
        <v>7</v>
      </c>
      <c r="B19" s="13" t="s">
        <v>8</v>
      </c>
      <c r="C19" s="13">
        <v>22</v>
      </c>
      <c r="D19" s="17">
        <v>21909.2952</v>
      </c>
      <c r="E19" s="18">
        <v>42.7913</v>
      </c>
      <c r="F19" s="18">
        <v>44.552599999999998</v>
      </c>
      <c r="G19" s="18">
        <v>46.0914</v>
      </c>
      <c r="H19" s="18">
        <v>3854.0039999999999</v>
      </c>
      <c r="I19" s="18">
        <v>42.448</v>
      </c>
      <c r="J19" s="19">
        <f t="shared" si="0"/>
        <v>1.0705566666666666</v>
      </c>
      <c r="L19" s="14"/>
      <c r="M19" s="15"/>
      <c r="N19" s="15"/>
      <c r="O19" s="15"/>
      <c r="P19" s="15"/>
      <c r="Q19" s="15"/>
      <c r="R19" s="16">
        <f t="shared" si="1"/>
        <v>0</v>
      </c>
      <c r="S19" s="20"/>
      <c r="T19" s="21" t="e">
        <f ca="1">bdrate($D19:$D22,E19:E22,$L19:$L22,M19:M22)</f>
        <v>#NAME?</v>
      </c>
      <c r="U19" s="22" t="e">
        <f ca="1">bdrate($D19:$D22,F19:F22,$L19:$L22,N19:N22)</f>
        <v>#NAME?</v>
      </c>
      <c r="V19" s="22" t="e">
        <f ca="1">bdrate($D19:$D22,G19:G22,$L19:$L22,O19:O22)</f>
        <v>#NAME?</v>
      </c>
      <c r="W19" s="44" t="e">
        <f ca="1">bdrateOld($D19:$D22,E19:E22,$L19:$L22,M19:M22)</f>
        <v>#NAME?</v>
      </c>
      <c r="X19" s="45" t="e">
        <f ca="1">bdrateOld($D19:$D22,F19:F22,$L19:$L22,N19:N22)</f>
        <v>#NAME?</v>
      </c>
      <c r="Y19" s="46" t="e">
        <f ca="1">bdrateOld($D19:$D22,G19:G22,$L19:$L22,O19:O22)</f>
        <v>#NAME?</v>
      </c>
      <c r="Z19">
        <v>1718340</v>
      </c>
      <c r="AA19">
        <v>6822</v>
      </c>
      <c r="AB19">
        <v>1711518</v>
      </c>
      <c r="AC19">
        <v>1247944</v>
      </c>
      <c r="AD19">
        <v>29</v>
      </c>
      <c r="AE19">
        <v>1247915</v>
      </c>
      <c r="AF19">
        <v>1247944</v>
      </c>
      <c r="AG19">
        <v>84</v>
      </c>
      <c r="AH19">
        <v>1247860</v>
      </c>
      <c r="AI19" s="123">
        <f t="shared" si="2"/>
        <v>3.9701106882223539E-3</v>
      </c>
      <c r="AJ19" s="123">
        <f t="shared" si="3"/>
        <v>0.99602988931177761</v>
      </c>
      <c r="AK19" s="123">
        <f t="shared" si="4"/>
        <v>2.3238222227920483E-5</v>
      </c>
      <c r="AL19" s="123">
        <f t="shared" si="5"/>
        <v>0.99997676177777206</v>
      </c>
      <c r="AM19" s="123">
        <f t="shared" si="6"/>
        <v>6.7310712660183475E-5</v>
      </c>
      <c r="AN19" s="123">
        <f t="shared" si="7"/>
        <v>0.9999326892873398</v>
      </c>
    </row>
    <row r="20" spans="1:40" ht="15.75">
      <c r="A20" s="24" t="s">
        <v>9</v>
      </c>
      <c r="B20" s="24"/>
      <c r="C20" s="24">
        <v>27</v>
      </c>
      <c r="D20" s="28">
        <v>12031.6312</v>
      </c>
      <c r="E20" s="29">
        <v>41.075800000000001</v>
      </c>
      <c r="F20" s="29">
        <v>42.651499999999999</v>
      </c>
      <c r="G20" s="29">
        <v>43.677300000000002</v>
      </c>
      <c r="H20" s="29">
        <v>3214.1039999999998</v>
      </c>
      <c r="I20" s="29">
        <v>37.768000000000001</v>
      </c>
      <c r="J20" s="30">
        <f t="shared" si="0"/>
        <v>0.89280666666666664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  <c r="Z20">
        <v>1150420</v>
      </c>
      <c r="AA20">
        <v>2343</v>
      </c>
      <c r="AB20">
        <v>1148077</v>
      </c>
      <c r="AC20">
        <v>1031756</v>
      </c>
      <c r="AD20">
        <v>2</v>
      </c>
      <c r="AE20">
        <v>1031754</v>
      </c>
      <c r="AF20">
        <v>1031756</v>
      </c>
      <c r="AG20">
        <v>35</v>
      </c>
      <c r="AH20">
        <v>1031721</v>
      </c>
      <c r="AI20" s="123">
        <f t="shared" si="2"/>
        <v>2.0366474852662507E-3</v>
      </c>
      <c r="AJ20" s="123">
        <f t="shared" si="3"/>
        <v>0.99796335251473378</v>
      </c>
      <c r="AK20" s="123">
        <f t="shared" si="4"/>
        <v>1.9384428101217729E-6</v>
      </c>
      <c r="AL20" s="123">
        <f t="shared" si="5"/>
        <v>0.99999806155718984</v>
      </c>
      <c r="AM20" s="123">
        <f t="shared" si="6"/>
        <v>3.3922749177131029E-5</v>
      </c>
      <c r="AN20" s="123">
        <f t="shared" si="7"/>
        <v>0.99996607725082287</v>
      </c>
    </row>
    <row r="21" spans="1:40" ht="15.75">
      <c r="A21" s="24"/>
      <c r="B21" s="24"/>
      <c r="C21" s="24">
        <v>32</v>
      </c>
      <c r="D21" s="28">
        <v>6788.3648000000003</v>
      </c>
      <c r="E21" s="29">
        <v>38.982199999999999</v>
      </c>
      <c r="F21" s="29">
        <v>41.175699999999999</v>
      </c>
      <c r="G21" s="29">
        <v>42.115000000000002</v>
      </c>
      <c r="H21" s="29">
        <v>2927.9830000000002</v>
      </c>
      <c r="I21" s="29">
        <v>34.991</v>
      </c>
      <c r="J21" s="30">
        <f t="shared" si="0"/>
        <v>0.81332861111111121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  <c r="Z21">
        <v>669928</v>
      </c>
      <c r="AA21">
        <v>856</v>
      </c>
      <c r="AB21">
        <v>669072</v>
      </c>
      <c r="AC21">
        <v>772404</v>
      </c>
      <c r="AD21">
        <v>0</v>
      </c>
      <c r="AE21">
        <v>772404</v>
      </c>
      <c r="AF21">
        <v>772404</v>
      </c>
      <c r="AG21">
        <v>4</v>
      </c>
      <c r="AH21">
        <v>772400</v>
      </c>
      <c r="AI21" s="123">
        <f t="shared" si="2"/>
        <v>1.2777492506657433E-3</v>
      </c>
      <c r="AJ21" s="123">
        <f t="shared" si="3"/>
        <v>0.99872225074933429</v>
      </c>
      <c r="AK21" s="123">
        <f t="shared" si="4"/>
        <v>0</v>
      </c>
      <c r="AL21" s="123">
        <f t="shared" si="5"/>
        <v>1</v>
      </c>
      <c r="AM21" s="123">
        <f t="shared" si="6"/>
        <v>5.17863708629163E-6</v>
      </c>
      <c r="AN21" s="123">
        <f t="shared" si="7"/>
        <v>0.99999482136291373</v>
      </c>
    </row>
    <row r="22" spans="1:40" ht="16.5" thickBot="1">
      <c r="A22" s="24"/>
      <c r="B22" s="34"/>
      <c r="C22" s="34">
        <v>37</v>
      </c>
      <c r="D22" s="38">
        <v>3788.5711999999999</v>
      </c>
      <c r="E22" s="39">
        <v>36.527900000000002</v>
      </c>
      <c r="F22" s="39">
        <v>40.108400000000003</v>
      </c>
      <c r="G22" s="39">
        <v>41.192799999999998</v>
      </c>
      <c r="H22" s="39">
        <v>2737.4580000000001</v>
      </c>
      <c r="I22" s="39">
        <v>32.963000000000001</v>
      </c>
      <c r="J22" s="40">
        <f t="shared" si="0"/>
        <v>0.760405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  <c r="Z22">
        <v>293336</v>
      </c>
      <c r="AA22">
        <v>208</v>
      </c>
      <c r="AB22">
        <v>293128</v>
      </c>
      <c r="AC22">
        <v>488080</v>
      </c>
      <c r="AD22">
        <v>0</v>
      </c>
      <c r="AE22">
        <v>488080</v>
      </c>
      <c r="AF22">
        <v>488080</v>
      </c>
      <c r="AG22">
        <v>1</v>
      </c>
      <c r="AH22">
        <v>488079</v>
      </c>
      <c r="AI22" s="123">
        <f t="shared" si="2"/>
        <v>7.0908446286851935E-4</v>
      </c>
      <c r="AJ22" s="123">
        <f t="shared" si="3"/>
        <v>0.99929091553713145</v>
      </c>
      <c r="AK22" s="123">
        <f t="shared" si="4"/>
        <v>0</v>
      </c>
      <c r="AL22" s="123">
        <f t="shared" si="5"/>
        <v>1</v>
      </c>
      <c r="AM22" s="123">
        <f t="shared" si="6"/>
        <v>2.0488444517292248E-6</v>
      </c>
      <c r="AN22" s="123">
        <f t="shared" si="7"/>
        <v>0.99999795115554824</v>
      </c>
    </row>
    <row r="23" spans="1:40" ht="15.75">
      <c r="A23" s="24"/>
      <c r="B23" s="13" t="s">
        <v>10</v>
      </c>
      <c r="C23" s="13">
        <v>22</v>
      </c>
      <c r="D23" s="17">
        <v>52329.602400000003</v>
      </c>
      <c r="E23" s="18">
        <v>41.731200000000001</v>
      </c>
      <c r="F23" s="18">
        <v>43.278799999999997</v>
      </c>
      <c r="G23" s="18">
        <v>44.148299999999999</v>
      </c>
      <c r="H23" s="18">
        <v>4621.2020000000002</v>
      </c>
      <c r="I23" s="18">
        <v>60.965000000000003</v>
      </c>
      <c r="J23" s="19">
        <f t="shared" si="0"/>
        <v>1.2836672222222223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 ca="1">bdrate($D23:$D26,E23:E26,$L23:$L26,M23:M26)</f>
        <v>#NAME?</v>
      </c>
      <c r="U23" s="22" t="e">
        <f ca="1">bdrate($D23:$D26,F23:F26,$L23:$L26,N23:N26)</f>
        <v>#NAME?</v>
      </c>
      <c r="V23" s="22" t="e">
        <f ca="1">bdrate($D23:$D26,G23:G26,$L23:$L26,O23:O26)</f>
        <v>#NAME?</v>
      </c>
      <c r="W23" s="44" t="e">
        <f ca="1">bdrateOld($D23:$D26,E23:E26,$L23:$L26,M23:M26)</f>
        <v>#NAME?</v>
      </c>
      <c r="X23" s="45" t="e">
        <f ca="1">bdrateOld($D23:$D26,F23:F26,$L23:$L26,N23:N26)</f>
        <v>#NAME?</v>
      </c>
      <c r="Y23" s="46" t="e">
        <f ca="1">bdrateOld($D23:$D26,G23:G26,$L23:$L26,O23:O26)</f>
        <v>#NAME?</v>
      </c>
      <c r="Z23">
        <v>8102780</v>
      </c>
      <c r="AA23">
        <v>80467</v>
      </c>
      <c r="AB23">
        <v>8022313</v>
      </c>
      <c r="AC23">
        <v>3930600</v>
      </c>
      <c r="AD23">
        <v>940</v>
      </c>
      <c r="AE23">
        <v>3929660</v>
      </c>
      <c r="AF23">
        <v>3930600</v>
      </c>
      <c r="AG23">
        <v>2758</v>
      </c>
      <c r="AH23">
        <v>3927842</v>
      </c>
      <c r="AI23" s="123">
        <f t="shared" si="2"/>
        <v>9.930789185933717E-3</v>
      </c>
      <c r="AJ23" s="123">
        <f t="shared" si="3"/>
        <v>0.99006921081406629</v>
      </c>
      <c r="AK23" s="123">
        <f t="shared" si="4"/>
        <v>2.3914923930188776E-4</v>
      </c>
      <c r="AL23" s="123">
        <f t="shared" si="5"/>
        <v>0.99976085076069809</v>
      </c>
      <c r="AM23" s="123">
        <f t="shared" si="6"/>
        <v>7.0167404467511322E-4</v>
      </c>
      <c r="AN23" s="123">
        <f t="shared" si="7"/>
        <v>0.99929832595532486</v>
      </c>
    </row>
    <row r="24" spans="1:40" ht="15.75">
      <c r="A24" s="24"/>
      <c r="B24" s="24"/>
      <c r="C24" s="24">
        <v>27</v>
      </c>
      <c r="D24" s="28">
        <v>28408.303199999998</v>
      </c>
      <c r="E24" s="29">
        <v>38.619700000000002</v>
      </c>
      <c r="F24" s="29">
        <v>40.585900000000002</v>
      </c>
      <c r="G24" s="29">
        <v>41.323399999999999</v>
      </c>
      <c r="H24" s="29">
        <v>3840.2289999999998</v>
      </c>
      <c r="I24" s="29">
        <v>50.997</v>
      </c>
      <c r="J24" s="30">
        <f t="shared" si="0"/>
        <v>1.0667302777777776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  <c r="Z24">
        <v>6397372</v>
      </c>
      <c r="AA24">
        <v>51532</v>
      </c>
      <c r="AB24">
        <v>6345840</v>
      </c>
      <c r="AC24">
        <v>3493460</v>
      </c>
      <c r="AD24">
        <v>434</v>
      </c>
      <c r="AE24">
        <v>3493026</v>
      </c>
      <c r="AF24">
        <v>3493460</v>
      </c>
      <c r="AG24">
        <v>1078</v>
      </c>
      <c r="AH24">
        <v>3492382</v>
      </c>
      <c r="AI24" s="123">
        <f t="shared" si="2"/>
        <v>8.0551826593795069E-3</v>
      </c>
      <c r="AJ24" s="123">
        <f t="shared" si="3"/>
        <v>0.99194481734062045</v>
      </c>
      <c r="AK24" s="123">
        <f t="shared" si="4"/>
        <v>1.2423213662100037E-4</v>
      </c>
      <c r="AL24" s="123">
        <f t="shared" si="5"/>
        <v>0.99987576786337895</v>
      </c>
      <c r="AM24" s="123">
        <f t="shared" si="6"/>
        <v>3.0857659741345255E-4</v>
      </c>
      <c r="AN24" s="123">
        <f t="shared" si="7"/>
        <v>0.99969142340258654</v>
      </c>
    </row>
    <row r="25" spans="1:40" ht="15.75">
      <c r="A25" s="24"/>
      <c r="B25" s="24"/>
      <c r="C25" s="24">
        <v>32</v>
      </c>
      <c r="D25" s="28">
        <v>14751.023999999999</v>
      </c>
      <c r="E25" s="29">
        <v>35.6021</v>
      </c>
      <c r="F25" s="29">
        <v>38.644500000000001</v>
      </c>
      <c r="G25" s="29">
        <v>39.698799999999999</v>
      </c>
      <c r="H25" s="29">
        <v>3300.7</v>
      </c>
      <c r="I25" s="29">
        <v>43.835999999999999</v>
      </c>
      <c r="J25" s="30">
        <f t="shared" si="0"/>
        <v>0.91686111111111102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  <c r="Z25">
        <v>4180472</v>
      </c>
      <c r="AA25">
        <v>23579</v>
      </c>
      <c r="AB25">
        <v>4156893</v>
      </c>
      <c r="AC25">
        <v>2803652</v>
      </c>
      <c r="AD25">
        <v>109</v>
      </c>
      <c r="AE25">
        <v>2803543</v>
      </c>
      <c r="AF25">
        <v>2803652</v>
      </c>
      <c r="AG25">
        <v>252</v>
      </c>
      <c r="AH25">
        <v>2803400</v>
      </c>
      <c r="AI25" s="123">
        <f t="shared" si="2"/>
        <v>5.6402721989287337E-3</v>
      </c>
      <c r="AJ25" s="123">
        <f t="shared" si="3"/>
        <v>0.99435972780107129</v>
      </c>
      <c r="AK25" s="123">
        <f t="shared" si="4"/>
        <v>3.8877863586493617E-5</v>
      </c>
      <c r="AL25" s="123">
        <f t="shared" si="5"/>
        <v>0.99996112213641353</v>
      </c>
      <c r="AM25" s="123">
        <f t="shared" si="6"/>
        <v>8.9882767190792575E-5</v>
      </c>
      <c r="AN25" s="123">
        <f t="shared" si="7"/>
        <v>0.9999101172328092</v>
      </c>
    </row>
    <row r="26" spans="1:40" ht="16.5" thickBot="1">
      <c r="A26" s="24"/>
      <c r="B26" s="34"/>
      <c r="C26" s="34">
        <v>37</v>
      </c>
      <c r="D26" s="38">
        <v>7253.6823999999997</v>
      </c>
      <c r="E26" s="39">
        <v>32.768599999999999</v>
      </c>
      <c r="F26" s="39">
        <v>37.376100000000001</v>
      </c>
      <c r="G26" s="39">
        <v>38.844700000000003</v>
      </c>
      <c r="H26" s="39">
        <v>2935.5949999999998</v>
      </c>
      <c r="I26" s="39">
        <v>37.877000000000002</v>
      </c>
      <c r="J26" s="40">
        <f t="shared" si="0"/>
        <v>0.81544305555555552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  <c r="Z26">
        <v>1992424</v>
      </c>
      <c r="AA26">
        <v>7011</v>
      </c>
      <c r="AB26">
        <v>1985413</v>
      </c>
      <c r="AC26">
        <v>1870312</v>
      </c>
      <c r="AD26">
        <v>18</v>
      </c>
      <c r="AE26">
        <v>1870294</v>
      </c>
      <c r="AF26">
        <v>1870312</v>
      </c>
      <c r="AG26">
        <v>51</v>
      </c>
      <c r="AH26">
        <v>1870261</v>
      </c>
      <c r="AI26" s="123">
        <f t="shared" si="2"/>
        <v>3.518829325484937E-3</v>
      </c>
      <c r="AJ26" s="123">
        <f t="shared" si="3"/>
        <v>0.99648117067451503</v>
      </c>
      <c r="AK26" s="123">
        <f t="shared" si="4"/>
        <v>9.6240627232247884E-6</v>
      </c>
      <c r="AL26" s="123">
        <f t="shared" si="5"/>
        <v>0.9999903759372768</v>
      </c>
      <c r="AM26" s="123">
        <f t="shared" si="6"/>
        <v>2.7268177715803567E-5</v>
      </c>
      <c r="AN26" s="123">
        <f t="shared" si="7"/>
        <v>0.99997273182228419</v>
      </c>
    </row>
    <row r="27" spans="1:40" ht="15.75">
      <c r="A27" s="24"/>
      <c r="B27" s="13" t="s">
        <v>11</v>
      </c>
      <c r="C27" s="13">
        <v>22</v>
      </c>
      <c r="D27" s="17">
        <v>104209.15760000001</v>
      </c>
      <c r="E27" s="18">
        <v>40.598700000000001</v>
      </c>
      <c r="F27" s="18">
        <v>41.698500000000003</v>
      </c>
      <c r="G27" s="18">
        <v>44.221499999999999</v>
      </c>
      <c r="H27" s="18">
        <v>10033.454</v>
      </c>
      <c r="I27" s="18">
        <v>127.28100000000001</v>
      </c>
      <c r="J27" s="19">
        <f t="shared" si="0"/>
        <v>2.7870705555555553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 ca="1">bdrate($D27:$D30,E27:E30,$L27:$L30,M27:M30)</f>
        <v>#NAME?</v>
      </c>
      <c r="U27" s="22" t="e">
        <f ca="1">bdrate($D27:$D30,F27:F30,$L27:$L30,N27:N30)</f>
        <v>#NAME?</v>
      </c>
      <c r="V27" s="22" t="e">
        <f ca="1">bdrate($D27:$D30,G27:G30,$L27:$L30,O27:O30)</f>
        <v>#NAME?</v>
      </c>
      <c r="W27" s="44" t="e">
        <f ca="1">bdrateOld($D27:$D30,E27:E30,$L27:$L30,M27:M30)</f>
        <v>#NAME?</v>
      </c>
      <c r="X27" s="45" t="e">
        <f ca="1">bdrateOld($D27:$D30,F27:F30,$L27:$L30,N27:N30)</f>
        <v>#NAME?</v>
      </c>
      <c r="Y27" s="46" t="e">
        <f ca="1">bdrateOld($D27:$D30,G27:G30,$L27:$L30,O27:O30)</f>
        <v>#NAME?</v>
      </c>
      <c r="Z27">
        <v>16615248</v>
      </c>
      <c r="AA27">
        <v>385110</v>
      </c>
      <c r="AB27">
        <v>16230138</v>
      </c>
      <c r="AC27">
        <v>8492176</v>
      </c>
      <c r="AD27">
        <v>7965</v>
      </c>
      <c r="AE27">
        <v>8484211</v>
      </c>
      <c r="AF27">
        <v>8492176</v>
      </c>
      <c r="AG27">
        <v>6888</v>
      </c>
      <c r="AH27">
        <v>8485288</v>
      </c>
      <c r="AI27" s="123">
        <f t="shared" si="2"/>
        <v>2.3178107242215102E-2</v>
      </c>
      <c r="AJ27" s="123">
        <f t="shared" si="3"/>
        <v>0.97682189275778486</v>
      </c>
      <c r="AK27" s="123">
        <f t="shared" si="4"/>
        <v>9.3792215328556544E-4</v>
      </c>
      <c r="AL27" s="123">
        <f t="shared" si="5"/>
        <v>0.99906207784671441</v>
      </c>
      <c r="AM27" s="123">
        <f t="shared" si="6"/>
        <v>8.1109953444205584E-4</v>
      </c>
      <c r="AN27" s="123">
        <f t="shared" si="7"/>
        <v>0.99918890046555797</v>
      </c>
    </row>
    <row r="28" spans="1:40" ht="15.75">
      <c r="A28" s="24"/>
      <c r="B28" s="24"/>
      <c r="C28" s="24">
        <v>27</v>
      </c>
      <c r="D28" s="28">
        <v>48280.192000000003</v>
      </c>
      <c r="E28" s="29">
        <v>37.950200000000002</v>
      </c>
      <c r="F28" s="29">
        <v>39.418700000000001</v>
      </c>
      <c r="G28" s="29">
        <v>42.004600000000003</v>
      </c>
      <c r="H28" s="29">
        <v>7947.05</v>
      </c>
      <c r="I28" s="29">
        <v>100.137</v>
      </c>
      <c r="J28" s="30">
        <f t="shared" si="0"/>
        <v>2.2075138888888888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  <c r="Z28">
        <v>11502800</v>
      </c>
      <c r="AA28">
        <v>87229</v>
      </c>
      <c r="AB28">
        <v>11415571</v>
      </c>
      <c r="AC28">
        <v>6824064</v>
      </c>
      <c r="AD28">
        <v>708</v>
      </c>
      <c r="AE28">
        <v>6823356</v>
      </c>
      <c r="AF28">
        <v>6824064</v>
      </c>
      <c r="AG28">
        <v>1884</v>
      </c>
      <c r="AH28">
        <v>6822180</v>
      </c>
      <c r="AI28" s="123">
        <f t="shared" si="2"/>
        <v>7.5832840699655733E-3</v>
      </c>
      <c r="AJ28" s="123">
        <f t="shared" si="3"/>
        <v>0.99241671593003444</v>
      </c>
      <c r="AK28" s="123">
        <f t="shared" si="4"/>
        <v>1.0375049237521805E-4</v>
      </c>
      <c r="AL28" s="123">
        <f t="shared" si="5"/>
        <v>0.99989624950762479</v>
      </c>
      <c r="AM28" s="123">
        <f t="shared" si="6"/>
        <v>2.7608181869337683E-4</v>
      </c>
      <c r="AN28" s="123">
        <f t="shared" si="7"/>
        <v>0.99972391818130657</v>
      </c>
    </row>
    <row r="29" spans="1:40" ht="15.75">
      <c r="A29" s="24"/>
      <c r="B29" s="24"/>
      <c r="C29" s="24">
        <v>32</v>
      </c>
      <c r="D29" s="28">
        <v>26169.828000000001</v>
      </c>
      <c r="E29" s="29">
        <v>35.685699999999997</v>
      </c>
      <c r="F29" s="29">
        <v>38.313499999999998</v>
      </c>
      <c r="G29" s="29">
        <v>40.249000000000002</v>
      </c>
      <c r="H29" s="29">
        <v>6764.5469999999996</v>
      </c>
      <c r="I29" s="29">
        <v>88.108999999999995</v>
      </c>
      <c r="J29" s="30">
        <f t="shared" si="0"/>
        <v>1.8790408333333333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  <c r="Z29">
        <v>7836840</v>
      </c>
      <c r="AA29">
        <v>31217</v>
      </c>
      <c r="AB29">
        <v>7805623</v>
      </c>
      <c r="AC29">
        <v>5555900</v>
      </c>
      <c r="AD29">
        <v>117</v>
      </c>
      <c r="AE29">
        <v>5555783</v>
      </c>
      <c r="AF29">
        <v>5555900</v>
      </c>
      <c r="AG29">
        <v>186</v>
      </c>
      <c r="AH29">
        <v>5555714</v>
      </c>
      <c r="AI29" s="123">
        <f t="shared" si="2"/>
        <v>3.9833657443561436E-3</v>
      </c>
      <c r="AJ29" s="123">
        <f t="shared" si="3"/>
        <v>0.99601663425564391</v>
      </c>
      <c r="AK29" s="123">
        <f t="shared" si="4"/>
        <v>2.1058694360949622E-5</v>
      </c>
      <c r="AL29" s="123">
        <f t="shared" si="5"/>
        <v>0.99997894130563902</v>
      </c>
      <c r="AM29" s="123">
        <f t="shared" si="6"/>
        <v>3.3477924368689141E-5</v>
      </c>
      <c r="AN29" s="123">
        <f t="shared" si="7"/>
        <v>0.9999665220756313</v>
      </c>
    </row>
    <row r="30" spans="1:40" ht="16.5" thickBot="1">
      <c r="A30" s="24"/>
      <c r="B30" s="34"/>
      <c r="C30" s="34">
        <v>37</v>
      </c>
      <c r="D30" s="38">
        <v>14155.7336</v>
      </c>
      <c r="E30" s="39">
        <v>33.2348</v>
      </c>
      <c r="F30" s="39">
        <v>37.467700000000001</v>
      </c>
      <c r="G30" s="39">
        <v>38.936500000000002</v>
      </c>
      <c r="H30" s="39">
        <v>6108.4690000000001</v>
      </c>
      <c r="I30" s="39">
        <v>78.873999999999995</v>
      </c>
      <c r="J30" s="40">
        <f t="shared" si="0"/>
        <v>1.6967969444444444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  <c r="Z30">
        <v>4249308</v>
      </c>
      <c r="AA30">
        <v>8260</v>
      </c>
      <c r="AB30">
        <v>4241048</v>
      </c>
      <c r="AC30">
        <v>4053864</v>
      </c>
      <c r="AD30">
        <v>18</v>
      </c>
      <c r="AE30">
        <v>4053846</v>
      </c>
      <c r="AF30">
        <v>4053864</v>
      </c>
      <c r="AG30">
        <v>38</v>
      </c>
      <c r="AH30">
        <v>4053826</v>
      </c>
      <c r="AI30" s="123">
        <f t="shared" si="2"/>
        <v>1.9438459156173194E-3</v>
      </c>
      <c r="AJ30" s="123">
        <f t="shared" si="3"/>
        <v>0.99805615408438264</v>
      </c>
      <c r="AK30" s="123">
        <f t="shared" si="4"/>
        <v>4.4402081569583981E-6</v>
      </c>
      <c r="AL30" s="123">
        <f t="shared" si="5"/>
        <v>0.99999555979184307</v>
      </c>
      <c r="AM30" s="123">
        <f t="shared" si="6"/>
        <v>9.3737727758010627E-6</v>
      </c>
      <c r="AN30" s="123">
        <f t="shared" si="7"/>
        <v>0.99999062622722423</v>
      </c>
    </row>
    <row r="31" spans="1:40" ht="15.75">
      <c r="A31" s="24"/>
      <c r="B31" s="13" t="s">
        <v>12</v>
      </c>
      <c r="C31" s="13">
        <v>22</v>
      </c>
      <c r="D31" s="17">
        <v>69983.94</v>
      </c>
      <c r="E31" s="18">
        <v>41.310200000000002</v>
      </c>
      <c r="F31" s="18">
        <v>44.463799999999999</v>
      </c>
      <c r="G31" s="18">
        <v>46.081600000000002</v>
      </c>
      <c r="H31" s="18">
        <v>9135.5439999999999</v>
      </c>
      <c r="I31" s="18">
        <v>110.916</v>
      </c>
      <c r="J31" s="19">
        <f t="shared" si="0"/>
        <v>2.5376511111111109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 ca="1">bdrate($D31:$D34,E31:E34,$L31:$L34,M31:M34)</f>
        <v>#NAME?</v>
      </c>
      <c r="U31" s="22" t="e">
        <f ca="1">bdrate($D31:$D34,F31:F34,$L31:$L34,N31:N34)</f>
        <v>#NAME?</v>
      </c>
      <c r="V31" s="22" t="e">
        <f ca="1">bdrate($D31:$D34,G31:G34,$L31:$L34,O31:O34)</f>
        <v>#NAME?</v>
      </c>
      <c r="W31" s="44" t="e">
        <f ca="1">bdrateOld($D31:$D34,E31:E34,$L31:$L34,M31:M34)</f>
        <v>#NAME?</v>
      </c>
      <c r="X31" s="45" t="e">
        <f ca="1">bdrateOld($D31:$D34,F31:F34,$L31:$L34,N31:N34)</f>
        <v>#NAME?</v>
      </c>
      <c r="Y31" s="46" t="e">
        <f ca="1">bdrateOld($D31:$D34,G31:G34,$L31:$L34,O31:O34)</f>
        <v>#NAME?</v>
      </c>
      <c r="Z31">
        <v>8018504</v>
      </c>
      <c r="AA31">
        <v>190075</v>
      </c>
      <c r="AB31">
        <v>7828429</v>
      </c>
      <c r="AC31">
        <v>7671756</v>
      </c>
      <c r="AD31">
        <v>1531</v>
      </c>
      <c r="AE31">
        <v>7670225</v>
      </c>
      <c r="AF31">
        <v>7671756</v>
      </c>
      <c r="AG31">
        <v>2066</v>
      </c>
      <c r="AH31">
        <v>7669690</v>
      </c>
      <c r="AI31" s="123">
        <f t="shared" si="2"/>
        <v>2.3704546384213314E-2</v>
      </c>
      <c r="AJ31" s="123">
        <f t="shared" si="3"/>
        <v>0.97629545361578673</v>
      </c>
      <c r="AK31" s="123">
        <f t="shared" si="4"/>
        <v>1.9956317693107029E-4</v>
      </c>
      <c r="AL31" s="123">
        <f t="shared" si="5"/>
        <v>0.99980043682306896</v>
      </c>
      <c r="AM31" s="123">
        <f t="shared" si="6"/>
        <v>2.692994928410132E-4</v>
      </c>
      <c r="AN31" s="123">
        <f t="shared" si="7"/>
        <v>0.99973070050715895</v>
      </c>
    </row>
    <row r="32" spans="1:40" ht="15.75">
      <c r="A32" s="24"/>
      <c r="B32" s="24"/>
      <c r="C32" s="24">
        <v>27</v>
      </c>
      <c r="D32" s="28">
        <v>28762.168000000001</v>
      </c>
      <c r="E32" s="29">
        <v>38.744100000000003</v>
      </c>
      <c r="F32" s="29">
        <v>42.895800000000001</v>
      </c>
      <c r="G32" s="29">
        <v>43.792700000000004</v>
      </c>
      <c r="H32" s="29">
        <v>7265.1390000000001</v>
      </c>
      <c r="I32" s="29">
        <v>88.701999999999998</v>
      </c>
      <c r="J32" s="30">
        <f t="shared" si="0"/>
        <v>2.0180941666666667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  <c r="Z32">
        <v>6685956</v>
      </c>
      <c r="AA32">
        <v>50714</v>
      </c>
      <c r="AB32">
        <v>6635242</v>
      </c>
      <c r="AC32">
        <v>4900476</v>
      </c>
      <c r="AD32">
        <v>374</v>
      </c>
      <c r="AE32">
        <v>4900102</v>
      </c>
      <c r="AF32">
        <v>4900476</v>
      </c>
      <c r="AG32">
        <v>525</v>
      </c>
      <c r="AH32">
        <v>4899951</v>
      </c>
      <c r="AI32" s="123">
        <f t="shared" si="2"/>
        <v>7.5851531179684699E-3</v>
      </c>
      <c r="AJ32" s="123">
        <f t="shared" si="3"/>
        <v>0.99241484688203152</v>
      </c>
      <c r="AK32" s="123">
        <f t="shared" si="4"/>
        <v>7.6319116755188673E-5</v>
      </c>
      <c r="AL32" s="123">
        <f t="shared" si="5"/>
        <v>0.99992368088324479</v>
      </c>
      <c r="AM32" s="123">
        <f t="shared" si="6"/>
        <v>1.0713244999057234E-4</v>
      </c>
      <c r="AN32" s="123">
        <f t="shared" si="7"/>
        <v>0.99989286755000939</v>
      </c>
    </row>
    <row r="33" spans="1:40" ht="15.75">
      <c r="A33" s="24"/>
      <c r="B33" s="24"/>
      <c r="C33" s="24">
        <v>32</v>
      </c>
      <c r="D33" s="28">
        <v>15008.402400000001</v>
      </c>
      <c r="E33" s="29">
        <v>36.962000000000003</v>
      </c>
      <c r="F33" s="29">
        <v>41.474200000000003</v>
      </c>
      <c r="G33" s="29">
        <v>41.829900000000002</v>
      </c>
      <c r="H33" s="29">
        <v>6314.7020000000002</v>
      </c>
      <c r="I33" s="29">
        <v>79.356999999999999</v>
      </c>
      <c r="J33" s="30">
        <f t="shared" si="0"/>
        <v>1.754083888888889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  <c r="Z33">
        <v>3871988</v>
      </c>
      <c r="AA33">
        <v>12026</v>
      </c>
      <c r="AB33">
        <v>3859962</v>
      </c>
      <c r="AC33">
        <v>3713672</v>
      </c>
      <c r="AD33">
        <v>65</v>
      </c>
      <c r="AE33">
        <v>3713607</v>
      </c>
      <c r="AF33">
        <v>3713672</v>
      </c>
      <c r="AG33">
        <v>68</v>
      </c>
      <c r="AH33">
        <v>3713604</v>
      </c>
      <c r="AI33" s="123">
        <f t="shared" si="2"/>
        <v>3.1058980554691802E-3</v>
      </c>
      <c r="AJ33" s="123">
        <f t="shared" si="3"/>
        <v>0.99689410194453087</v>
      </c>
      <c r="AK33" s="123">
        <f t="shared" si="4"/>
        <v>1.7502892016311618E-5</v>
      </c>
      <c r="AL33" s="123">
        <f t="shared" si="5"/>
        <v>0.9999824971079837</v>
      </c>
      <c r="AM33" s="123">
        <f t="shared" si="6"/>
        <v>1.8310717801679846E-5</v>
      </c>
      <c r="AN33" s="123">
        <f t="shared" si="7"/>
        <v>0.99998168928219833</v>
      </c>
    </row>
    <row r="34" spans="1:40" ht="16.5" thickBot="1">
      <c r="A34" s="24"/>
      <c r="B34" s="34"/>
      <c r="C34" s="34">
        <v>37</v>
      </c>
      <c r="D34" s="38">
        <v>8369.6880000000001</v>
      </c>
      <c r="E34" s="39">
        <v>34.970999999999997</v>
      </c>
      <c r="F34" s="39">
        <v>40.344799999999999</v>
      </c>
      <c r="G34" s="39">
        <v>40.367199999999997</v>
      </c>
      <c r="H34" s="39">
        <v>5823.5789999999997</v>
      </c>
      <c r="I34" s="39">
        <v>73.350999999999999</v>
      </c>
      <c r="J34" s="40">
        <f t="shared" si="0"/>
        <v>1.6176608333333333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  <c r="Z34">
        <v>1917868</v>
      </c>
      <c r="AA34">
        <v>3658</v>
      </c>
      <c r="AB34">
        <v>1914210</v>
      </c>
      <c r="AC34">
        <v>2582888</v>
      </c>
      <c r="AD34">
        <v>11</v>
      </c>
      <c r="AE34">
        <v>2582877</v>
      </c>
      <c r="AF34">
        <v>2582888</v>
      </c>
      <c r="AG34">
        <v>10</v>
      </c>
      <c r="AH34">
        <v>2582878</v>
      </c>
      <c r="AI34" s="123">
        <f t="shared" si="2"/>
        <v>1.907326260201432E-3</v>
      </c>
      <c r="AJ34" s="123">
        <f t="shared" si="3"/>
        <v>0.9980926737397986</v>
      </c>
      <c r="AK34" s="123">
        <f t="shared" si="4"/>
        <v>4.2587986780688903E-6</v>
      </c>
      <c r="AL34" s="123">
        <f t="shared" si="5"/>
        <v>0.99999574120132195</v>
      </c>
      <c r="AM34" s="123">
        <f t="shared" si="6"/>
        <v>3.8716351618808095E-6</v>
      </c>
      <c r="AN34" s="123">
        <f t="shared" si="7"/>
        <v>0.99999612836483809</v>
      </c>
    </row>
    <row r="35" spans="1:40" ht="15.75">
      <c r="A35" s="24"/>
      <c r="B35" s="13" t="s">
        <v>13</v>
      </c>
      <c r="C35" s="13">
        <v>22</v>
      </c>
      <c r="D35" s="17">
        <v>179440.93359999999</v>
      </c>
      <c r="E35" s="18">
        <v>42.487900000000003</v>
      </c>
      <c r="F35" s="18">
        <v>42.717799999999997</v>
      </c>
      <c r="G35" s="18">
        <v>44.506100000000004</v>
      </c>
      <c r="H35" s="18">
        <v>12686.281999999999</v>
      </c>
      <c r="I35" s="18">
        <v>175.18899999999999</v>
      </c>
      <c r="J35" s="19">
        <f t="shared" si="0"/>
        <v>3.5239672222222218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 ca="1">bdrate($D35:$D38,E35:E38,$L35:$L38,M35:M38)</f>
        <v>#NAME?</v>
      </c>
      <c r="U35" s="22" t="e">
        <f ca="1">bdrate($D35:$D38,F35:F38,$L35:$L38,N35:N38)</f>
        <v>#NAME?</v>
      </c>
      <c r="V35" s="22" t="e">
        <f ca="1">bdrate($D35:$D38,G35:G38,$L35:$L38,O35:O38)</f>
        <v>#NAME?</v>
      </c>
      <c r="W35" s="44" t="e">
        <f ca="1">bdrateOld($D35:$D38,E35:E38,$L35:$L38,M35:M38)</f>
        <v>#NAME?</v>
      </c>
      <c r="X35" s="45" t="e">
        <f ca="1">bdrateOld($D35:$D38,F35:F38,$L35:$L38,N35:N38)</f>
        <v>#NAME?</v>
      </c>
      <c r="Y35" s="46" t="e">
        <f ca="1">bdrateOld($D35:$D38,G35:G38,$L35:$L38,O35:O38)</f>
        <v>#NAME?</v>
      </c>
      <c r="Z35">
        <v>7918552</v>
      </c>
      <c r="AA35">
        <v>274338</v>
      </c>
      <c r="AB35">
        <v>7644214</v>
      </c>
      <c r="AC35">
        <v>16743924</v>
      </c>
      <c r="AD35">
        <v>6126</v>
      </c>
      <c r="AE35">
        <v>16737798</v>
      </c>
      <c r="AF35">
        <v>16743924</v>
      </c>
      <c r="AG35">
        <v>3158</v>
      </c>
      <c r="AH35">
        <v>16740766</v>
      </c>
      <c r="AI35" s="123">
        <f t="shared" si="2"/>
        <v>3.4644970444091296E-2</v>
      </c>
      <c r="AJ35" s="123">
        <f t="shared" si="3"/>
        <v>0.96535502955590868</v>
      </c>
      <c r="AK35" s="123">
        <f t="shared" si="4"/>
        <v>3.6586405910585832E-4</v>
      </c>
      <c r="AL35" s="123">
        <f t="shared" si="5"/>
        <v>0.99963413594089412</v>
      </c>
      <c r="AM35" s="123">
        <f t="shared" si="6"/>
        <v>1.8860572945744378E-4</v>
      </c>
      <c r="AN35" s="123">
        <f t="shared" si="7"/>
        <v>0.99981139427054255</v>
      </c>
    </row>
    <row r="36" spans="1:40" ht="15.75">
      <c r="A36" s="24"/>
      <c r="B36" s="24"/>
      <c r="C36" s="24">
        <v>27</v>
      </c>
      <c r="D36" s="28">
        <v>78839.727199999994</v>
      </c>
      <c r="E36" s="29">
        <v>37.098799999999997</v>
      </c>
      <c r="F36" s="29">
        <v>40.742899999999999</v>
      </c>
      <c r="G36" s="29">
        <v>42.9392</v>
      </c>
      <c r="H36" s="29">
        <v>10191.732</v>
      </c>
      <c r="I36" s="29">
        <v>131.22800000000001</v>
      </c>
      <c r="J36" s="30">
        <f t="shared" si="0"/>
        <v>2.8310366666666669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  <c r="Z36">
        <v>15283124</v>
      </c>
      <c r="AA36">
        <v>243364</v>
      </c>
      <c r="AB36">
        <v>15039760</v>
      </c>
      <c r="AC36">
        <v>9905980</v>
      </c>
      <c r="AD36">
        <v>1590</v>
      </c>
      <c r="AE36">
        <v>9904390</v>
      </c>
      <c r="AF36">
        <v>9905980</v>
      </c>
      <c r="AG36">
        <v>554</v>
      </c>
      <c r="AH36">
        <v>9905426</v>
      </c>
      <c r="AI36" s="123">
        <f t="shared" si="2"/>
        <v>1.5923707744568454E-2</v>
      </c>
      <c r="AJ36" s="123">
        <f t="shared" si="3"/>
        <v>0.98407629225543158</v>
      </c>
      <c r="AK36" s="123">
        <f t="shared" si="4"/>
        <v>1.6050910662044544E-4</v>
      </c>
      <c r="AL36" s="123">
        <f t="shared" si="5"/>
        <v>0.99983949089337953</v>
      </c>
      <c r="AM36" s="123">
        <f t="shared" si="6"/>
        <v>5.5925814508004253E-5</v>
      </c>
      <c r="AN36" s="123">
        <f t="shared" si="7"/>
        <v>0.99994407418549203</v>
      </c>
    </row>
    <row r="37" spans="1:40" ht="15.75">
      <c r="A37" s="24"/>
      <c r="B37" s="24"/>
      <c r="C37" s="24">
        <v>32</v>
      </c>
      <c r="D37" s="28">
        <v>40075.069600000003</v>
      </c>
      <c r="E37" s="29">
        <v>34.463999999999999</v>
      </c>
      <c r="F37" s="29">
        <v>39.256999999999998</v>
      </c>
      <c r="G37" s="29">
        <v>41.675699999999999</v>
      </c>
      <c r="H37" s="29">
        <v>8599.9130000000005</v>
      </c>
      <c r="I37" s="29">
        <v>113.303</v>
      </c>
      <c r="J37" s="30">
        <f t="shared" si="0"/>
        <v>2.3888647222222223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  <c r="Z37">
        <v>12862208</v>
      </c>
      <c r="AA37">
        <v>87769</v>
      </c>
      <c r="AB37">
        <v>12774439</v>
      </c>
      <c r="AC37">
        <v>8338160</v>
      </c>
      <c r="AD37">
        <v>204</v>
      </c>
      <c r="AE37">
        <v>8337956</v>
      </c>
      <c r="AF37">
        <v>8338160</v>
      </c>
      <c r="AG37">
        <v>53</v>
      </c>
      <c r="AH37">
        <v>8338107</v>
      </c>
      <c r="AI37" s="123">
        <f t="shared" si="2"/>
        <v>6.8237895079911633E-3</v>
      </c>
      <c r="AJ37" s="123">
        <f t="shared" si="3"/>
        <v>0.99317621049200888</v>
      </c>
      <c r="AK37" s="123">
        <f t="shared" si="4"/>
        <v>2.4465829391616377E-5</v>
      </c>
      <c r="AL37" s="123">
        <f t="shared" si="5"/>
        <v>0.99997553417060836</v>
      </c>
      <c r="AM37" s="123">
        <f t="shared" si="6"/>
        <v>6.3563184203709207E-6</v>
      </c>
      <c r="AN37" s="123">
        <f t="shared" si="7"/>
        <v>0.99999364368157961</v>
      </c>
    </row>
    <row r="38" spans="1:40" ht="16.5" thickBot="1">
      <c r="A38" s="34"/>
      <c r="B38" s="34"/>
      <c r="C38" s="34">
        <v>37</v>
      </c>
      <c r="D38" s="38">
        <v>21598.256000000001</v>
      </c>
      <c r="E38" s="39">
        <v>31.9832</v>
      </c>
      <c r="F38" s="39">
        <v>38.232700000000001</v>
      </c>
      <c r="G38" s="39">
        <v>40.7166</v>
      </c>
      <c r="H38" s="39">
        <v>7605.0640000000003</v>
      </c>
      <c r="I38" s="39">
        <v>101.884</v>
      </c>
      <c r="J38" s="40">
        <f t="shared" si="0"/>
        <v>2.1125177777777777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  <c r="Z38">
        <v>7930340</v>
      </c>
      <c r="AA38">
        <v>25862</v>
      </c>
      <c r="AB38">
        <v>7904478</v>
      </c>
      <c r="AC38">
        <v>6814216</v>
      </c>
      <c r="AD38">
        <v>18</v>
      </c>
      <c r="AE38">
        <v>6814198</v>
      </c>
      <c r="AF38">
        <v>6814216</v>
      </c>
      <c r="AG38">
        <v>6</v>
      </c>
      <c r="AH38">
        <v>6814210</v>
      </c>
      <c r="AI38" s="123">
        <f t="shared" si="2"/>
        <v>3.2611464325615295E-3</v>
      </c>
      <c r="AJ38" s="123">
        <f t="shared" si="3"/>
        <v>0.99673885356743852</v>
      </c>
      <c r="AK38" s="123">
        <f t="shared" si="4"/>
        <v>2.6415364584862002E-6</v>
      </c>
      <c r="AL38" s="123">
        <f t="shared" si="5"/>
        <v>0.99999735846354154</v>
      </c>
      <c r="AM38" s="123">
        <f t="shared" si="6"/>
        <v>8.8051215282873334E-7</v>
      </c>
      <c r="AN38" s="123">
        <f t="shared" si="7"/>
        <v>0.99999911948784714</v>
      </c>
    </row>
    <row r="39" spans="1:40" ht="15.75">
      <c r="A39" s="13" t="s">
        <v>14</v>
      </c>
      <c r="B39" s="13" t="s">
        <v>15</v>
      </c>
      <c r="C39" s="13">
        <v>22</v>
      </c>
      <c r="D39" s="17">
        <v>20671.729599999999</v>
      </c>
      <c r="E39" s="18">
        <v>41.811599999999999</v>
      </c>
      <c r="F39" s="18">
        <v>43.853999999999999</v>
      </c>
      <c r="G39" s="18">
        <v>44.485300000000002</v>
      </c>
      <c r="H39" s="18">
        <v>1923.3520000000001</v>
      </c>
      <c r="I39" s="18">
        <v>26.847000000000001</v>
      </c>
      <c r="J39" s="19">
        <f t="shared" si="0"/>
        <v>0.53426444444444443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 ca="1">bdrate($D39:$D42,E39:E42,$L39:$L42,M39:M42)</f>
        <v>#NAME?</v>
      </c>
      <c r="U39" s="22" t="e">
        <f ca="1">bdrate($D39:$D42,F39:F42,$L39:$L42,N39:N42)</f>
        <v>#NAME?</v>
      </c>
      <c r="V39" s="22" t="e">
        <f ca="1">bdrate($D39:$D42,G39:G42,$L39:$L42,O39:O42)</f>
        <v>#NAME?</v>
      </c>
      <c r="W39" s="44" t="e">
        <f ca="1">bdrateOld($D39:$D42,E39:E42,$L39:$L42,M39:M42)</f>
        <v>#NAME?</v>
      </c>
      <c r="X39" s="45" t="e">
        <f ca="1">bdrateOld($D39:$D42,F39:F42,$L39:$L42,N39:N42)</f>
        <v>#NAME?</v>
      </c>
      <c r="Y39" s="46" t="e">
        <f ca="1">bdrateOld($D39:$D42,G39:G42,$L39:$L42,O39:O42)</f>
        <v>#NAME?</v>
      </c>
      <c r="Z39">
        <v>6668896</v>
      </c>
      <c r="AA39">
        <v>209109</v>
      </c>
      <c r="AB39">
        <v>6459787</v>
      </c>
      <c r="AC39">
        <v>2621392</v>
      </c>
      <c r="AD39">
        <v>3241</v>
      </c>
      <c r="AE39">
        <v>2618151</v>
      </c>
      <c r="AF39">
        <v>2621392</v>
      </c>
      <c r="AG39">
        <v>4421</v>
      </c>
      <c r="AH39">
        <v>2616971</v>
      </c>
      <c r="AI39" s="123">
        <f t="shared" si="2"/>
        <v>3.1355864598878132E-2</v>
      </c>
      <c r="AJ39" s="123">
        <f t="shared" si="3"/>
        <v>0.96864413540112182</v>
      </c>
      <c r="AK39" s="123">
        <f t="shared" si="4"/>
        <v>1.236366022327069E-3</v>
      </c>
      <c r="AL39" s="123">
        <f t="shared" si="5"/>
        <v>0.99876363397767298</v>
      </c>
      <c r="AM39" s="123">
        <f t="shared" si="6"/>
        <v>1.6865085420265263E-3</v>
      </c>
      <c r="AN39" s="123">
        <f t="shared" si="7"/>
        <v>0.99831349145797343</v>
      </c>
    </row>
    <row r="40" spans="1:40" ht="15.75">
      <c r="A40" s="24" t="s">
        <v>16</v>
      </c>
      <c r="B40" s="24"/>
      <c r="C40" s="24">
        <v>27</v>
      </c>
      <c r="D40" s="28">
        <v>11246.4928</v>
      </c>
      <c r="E40" s="29">
        <v>38.3874</v>
      </c>
      <c r="F40" s="29">
        <v>40.978200000000001</v>
      </c>
      <c r="G40" s="29">
        <v>41.203400000000002</v>
      </c>
      <c r="H40" s="29">
        <v>1619.462</v>
      </c>
      <c r="I40" s="29">
        <v>22.152000000000001</v>
      </c>
      <c r="J40" s="30">
        <f t="shared" si="0"/>
        <v>0.44985055555555553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  <c r="Z40">
        <v>4152416</v>
      </c>
      <c r="AA40">
        <v>91428</v>
      </c>
      <c r="AB40">
        <v>4060988</v>
      </c>
      <c r="AC40">
        <v>2215240</v>
      </c>
      <c r="AD40">
        <v>979</v>
      </c>
      <c r="AE40">
        <v>2214261</v>
      </c>
      <c r="AF40">
        <v>2215240</v>
      </c>
      <c r="AG40">
        <v>1298</v>
      </c>
      <c r="AH40">
        <v>2213942</v>
      </c>
      <c r="AI40" s="123">
        <f t="shared" si="2"/>
        <v>2.2018025168961876E-2</v>
      </c>
      <c r="AJ40" s="123">
        <f t="shared" si="3"/>
        <v>0.9779819748310381</v>
      </c>
      <c r="AK40" s="123">
        <f t="shared" si="4"/>
        <v>4.4193857099005072E-4</v>
      </c>
      <c r="AL40" s="123">
        <f t="shared" si="5"/>
        <v>0.99955806142900994</v>
      </c>
      <c r="AM40" s="123">
        <f t="shared" si="6"/>
        <v>5.8594102670590992E-4</v>
      </c>
      <c r="AN40" s="123">
        <f t="shared" si="7"/>
        <v>0.99941405897329405</v>
      </c>
    </row>
    <row r="41" spans="1:40" ht="15.75">
      <c r="A41" s="24"/>
      <c r="B41" s="24"/>
      <c r="C41" s="24">
        <v>32</v>
      </c>
      <c r="D41" s="28">
        <v>6001.3815999999997</v>
      </c>
      <c r="E41" s="29">
        <v>35.387700000000002</v>
      </c>
      <c r="F41" s="29">
        <v>38.680500000000002</v>
      </c>
      <c r="G41" s="29">
        <v>38.662199999999999</v>
      </c>
      <c r="H41" s="29">
        <v>1389.079</v>
      </c>
      <c r="I41" s="29">
        <v>18.532</v>
      </c>
      <c r="J41" s="30">
        <f t="shared" si="0"/>
        <v>0.38585527777777778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  <c r="Z41">
        <v>2169208</v>
      </c>
      <c r="AA41">
        <v>25987</v>
      </c>
      <c r="AB41">
        <v>2143221</v>
      </c>
      <c r="AC41">
        <v>1620284</v>
      </c>
      <c r="AD41">
        <v>291</v>
      </c>
      <c r="AE41">
        <v>1619993</v>
      </c>
      <c r="AF41">
        <v>1620284</v>
      </c>
      <c r="AG41">
        <v>279</v>
      </c>
      <c r="AH41">
        <v>1620005</v>
      </c>
      <c r="AI41" s="123">
        <f t="shared" si="2"/>
        <v>1.1979948442012016E-2</v>
      </c>
      <c r="AJ41" s="123">
        <f t="shared" si="3"/>
        <v>0.988020051557988</v>
      </c>
      <c r="AK41" s="123">
        <f t="shared" si="4"/>
        <v>1.7959814452281206E-4</v>
      </c>
      <c r="AL41" s="123">
        <f t="shared" si="5"/>
        <v>0.99982040185547716</v>
      </c>
      <c r="AM41" s="123">
        <f t="shared" si="6"/>
        <v>1.7219203547032497E-4</v>
      </c>
      <c r="AN41" s="123">
        <f t="shared" si="7"/>
        <v>0.99982780796452964</v>
      </c>
    </row>
    <row r="42" spans="1:40" ht="16.5" thickBot="1">
      <c r="A42" s="24"/>
      <c r="B42" s="34"/>
      <c r="C42" s="34">
        <v>37</v>
      </c>
      <c r="D42" s="38">
        <v>3292.4712</v>
      </c>
      <c r="E42" s="39">
        <v>32.707999999999998</v>
      </c>
      <c r="F42" s="39">
        <v>37.056199999999997</v>
      </c>
      <c r="G42" s="39">
        <v>36.854599999999998</v>
      </c>
      <c r="H42" s="39">
        <v>1230.5509999999999</v>
      </c>
      <c r="I42" s="39">
        <v>15.974</v>
      </c>
      <c r="J42" s="40">
        <f t="shared" si="0"/>
        <v>0.34181972222222218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  <c r="Z42">
        <v>1115088</v>
      </c>
      <c r="AA42">
        <v>6982</v>
      </c>
      <c r="AB42">
        <v>1108106</v>
      </c>
      <c r="AC42">
        <v>1070556</v>
      </c>
      <c r="AD42">
        <v>2</v>
      </c>
      <c r="AE42">
        <v>1070554</v>
      </c>
      <c r="AF42">
        <v>1070556</v>
      </c>
      <c r="AG42">
        <v>4</v>
      </c>
      <c r="AH42">
        <v>1070552</v>
      </c>
      <c r="AI42" s="123">
        <f t="shared" si="2"/>
        <v>6.2613892356477695E-3</v>
      </c>
      <c r="AJ42" s="123">
        <f t="shared" si="3"/>
        <v>0.99373861076435221</v>
      </c>
      <c r="AK42" s="123">
        <f t="shared" si="4"/>
        <v>1.868188119070838E-6</v>
      </c>
      <c r="AL42" s="123">
        <f t="shared" si="5"/>
        <v>0.99999813181188091</v>
      </c>
      <c r="AM42" s="123">
        <f t="shared" si="6"/>
        <v>3.7363762381416759E-6</v>
      </c>
      <c r="AN42" s="123">
        <f t="shared" si="7"/>
        <v>0.99999626362376182</v>
      </c>
    </row>
    <row r="43" spans="1:40" ht="15.75">
      <c r="A43" s="24"/>
      <c r="B43" s="13" t="s">
        <v>17</v>
      </c>
      <c r="C43" s="13">
        <v>22</v>
      </c>
      <c r="D43" s="17">
        <v>23177.770400000001</v>
      </c>
      <c r="E43" s="18">
        <v>41.988500000000002</v>
      </c>
      <c r="F43" s="18">
        <v>44.068300000000001</v>
      </c>
      <c r="G43" s="18">
        <v>45.4953</v>
      </c>
      <c r="H43" s="18">
        <v>2222.4989999999998</v>
      </c>
      <c r="I43" s="18">
        <v>29.593</v>
      </c>
      <c r="J43" s="19">
        <f t="shared" si="0"/>
        <v>0.61736083333333325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 ca="1">bdrate($D43:$D46,E43:E46,$L43:$L46,M43:M46)</f>
        <v>#NAME?</v>
      </c>
      <c r="U43" s="22" t="e">
        <f ca="1">bdrate($D43:$D46,F43:F46,$L43:$L46,N43:N46)</f>
        <v>#NAME?</v>
      </c>
      <c r="V43" s="22" t="e">
        <f ca="1">bdrate($D43:$D46,G43:G46,$L43:$L46,O43:O46)</f>
        <v>#NAME?</v>
      </c>
      <c r="W43" s="44" t="e">
        <f ca="1">bdrateOld($D43:$D46,E43:E46,$L43:$L46,M43:M46)</f>
        <v>#NAME?</v>
      </c>
      <c r="X43" s="45" t="e">
        <f ca="1">bdrateOld($D43:$D46,F43:F46,$L43:$L46,N43:N46)</f>
        <v>#NAME?</v>
      </c>
      <c r="Y43" s="46" t="e">
        <f ca="1">bdrateOld($D43:$D46,G43:G46,$L43:$L46,O43:O46)</f>
        <v>#NAME?</v>
      </c>
      <c r="Z43">
        <v>5424384</v>
      </c>
      <c r="AA43">
        <v>82463</v>
      </c>
      <c r="AB43">
        <v>5341921</v>
      </c>
      <c r="AC43">
        <v>2464368</v>
      </c>
      <c r="AD43">
        <v>2780</v>
      </c>
      <c r="AE43">
        <v>2461588</v>
      </c>
      <c r="AF43">
        <v>2464368</v>
      </c>
      <c r="AG43">
        <v>1585</v>
      </c>
      <c r="AH43">
        <v>2462783</v>
      </c>
      <c r="AI43" s="123">
        <f t="shared" si="2"/>
        <v>1.5202279189673887E-2</v>
      </c>
      <c r="AJ43" s="123">
        <f t="shared" si="3"/>
        <v>0.98479772081032613</v>
      </c>
      <c r="AK43" s="123">
        <f t="shared" si="4"/>
        <v>1.1280782740240095E-3</v>
      </c>
      <c r="AL43" s="123">
        <f t="shared" si="5"/>
        <v>0.99887192172597594</v>
      </c>
      <c r="AM43" s="123">
        <f t="shared" si="6"/>
        <v>6.4316692961440827E-4</v>
      </c>
      <c r="AN43" s="123">
        <f t="shared" si="7"/>
        <v>0.99935683307038559</v>
      </c>
    </row>
    <row r="44" spans="1:40" ht="15.75">
      <c r="A44" s="24"/>
      <c r="B44" s="24"/>
      <c r="C44" s="24">
        <v>27</v>
      </c>
      <c r="D44" s="28">
        <v>13881.364799999999</v>
      </c>
      <c r="E44" s="29">
        <v>39.054000000000002</v>
      </c>
      <c r="F44" s="29">
        <v>41.586199999999998</v>
      </c>
      <c r="G44" s="29">
        <v>42.739199999999997</v>
      </c>
      <c r="H44" s="29">
        <v>1900.56</v>
      </c>
      <c r="I44" s="29">
        <v>25.459</v>
      </c>
      <c r="J44" s="30">
        <f t="shared" si="0"/>
        <v>0.52793333333333337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  <c r="Z44">
        <v>4210520</v>
      </c>
      <c r="AA44">
        <v>54058</v>
      </c>
      <c r="AB44">
        <v>4156462</v>
      </c>
      <c r="AC44">
        <v>2240464</v>
      </c>
      <c r="AD44">
        <v>1183</v>
      </c>
      <c r="AE44">
        <v>2239281</v>
      </c>
      <c r="AF44">
        <v>2240464</v>
      </c>
      <c r="AG44">
        <v>398</v>
      </c>
      <c r="AH44">
        <v>2240066</v>
      </c>
      <c r="AI44" s="123">
        <f t="shared" si="2"/>
        <v>1.2838794258191387E-2</v>
      </c>
      <c r="AJ44" s="123">
        <f t="shared" si="3"/>
        <v>0.98716120574180866</v>
      </c>
      <c r="AK44" s="123">
        <f t="shared" si="4"/>
        <v>5.2801562533475214E-4</v>
      </c>
      <c r="AL44" s="123">
        <f t="shared" si="5"/>
        <v>0.99947198437466522</v>
      </c>
      <c r="AM44" s="123">
        <f t="shared" si="6"/>
        <v>1.776417742039149E-4</v>
      </c>
      <c r="AN44" s="123">
        <f t="shared" si="7"/>
        <v>0.99982235822579613</v>
      </c>
    </row>
    <row r="45" spans="1:40" ht="15.75">
      <c r="A45" s="24"/>
      <c r="B45" s="24"/>
      <c r="C45" s="24">
        <v>32</v>
      </c>
      <c r="D45" s="28">
        <v>8167.6719999999996</v>
      </c>
      <c r="E45" s="29">
        <v>35.960900000000002</v>
      </c>
      <c r="F45" s="29">
        <v>39.635399999999997</v>
      </c>
      <c r="G45" s="29">
        <v>40.611400000000003</v>
      </c>
      <c r="H45" s="29">
        <v>1670.115</v>
      </c>
      <c r="I45" s="29">
        <v>22.526</v>
      </c>
      <c r="J45" s="30">
        <f t="shared" si="0"/>
        <v>0.46392083333333334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  <c r="Z45">
        <v>2944392</v>
      </c>
      <c r="AA45">
        <v>30243</v>
      </c>
      <c r="AB45">
        <v>2914149</v>
      </c>
      <c r="AC45">
        <v>1950580</v>
      </c>
      <c r="AD45">
        <v>296</v>
      </c>
      <c r="AE45">
        <v>1950284</v>
      </c>
      <c r="AF45">
        <v>1950580</v>
      </c>
      <c r="AG45">
        <v>51</v>
      </c>
      <c r="AH45">
        <v>1950529</v>
      </c>
      <c r="AI45" s="123">
        <f t="shared" si="2"/>
        <v>1.02713904942005E-2</v>
      </c>
      <c r="AJ45" s="123">
        <f t="shared" si="3"/>
        <v>0.98972860950579955</v>
      </c>
      <c r="AK45" s="123">
        <f t="shared" si="4"/>
        <v>1.5174973597596611E-4</v>
      </c>
      <c r="AL45" s="123">
        <f t="shared" si="5"/>
        <v>0.99984825026402402</v>
      </c>
      <c r="AM45" s="123">
        <f t="shared" si="6"/>
        <v>2.6146069374237407E-5</v>
      </c>
      <c r="AN45" s="123">
        <f t="shared" si="7"/>
        <v>0.99997385393062577</v>
      </c>
    </row>
    <row r="46" spans="1:40" ht="16.5" thickBot="1">
      <c r="A46" s="24"/>
      <c r="B46" s="34"/>
      <c r="C46" s="34">
        <v>37</v>
      </c>
      <c r="D46" s="38">
        <v>4659.9471999999996</v>
      </c>
      <c r="E46" s="39">
        <v>32.852600000000002</v>
      </c>
      <c r="F46" s="39">
        <v>38.223799999999997</v>
      </c>
      <c r="G46" s="39">
        <v>39.114600000000003</v>
      </c>
      <c r="H46" s="39">
        <v>1511.4</v>
      </c>
      <c r="I46" s="39">
        <v>19.827000000000002</v>
      </c>
      <c r="J46" s="40">
        <f t="shared" si="0"/>
        <v>0.41983333333333334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  <c r="Z46">
        <v>1691148</v>
      </c>
      <c r="AA46">
        <v>10857</v>
      </c>
      <c r="AB46">
        <v>1680291</v>
      </c>
      <c r="AC46">
        <v>1504256</v>
      </c>
      <c r="AD46">
        <v>33</v>
      </c>
      <c r="AE46">
        <v>1504223</v>
      </c>
      <c r="AF46">
        <v>1504256</v>
      </c>
      <c r="AG46">
        <v>6</v>
      </c>
      <c r="AH46">
        <v>1504250</v>
      </c>
      <c r="AI46" s="123">
        <f t="shared" si="2"/>
        <v>6.4198993819582911E-3</v>
      </c>
      <c r="AJ46" s="123">
        <f t="shared" si="3"/>
        <v>0.99358010061804169</v>
      </c>
      <c r="AK46" s="123">
        <f t="shared" si="4"/>
        <v>2.1937755275697754E-5</v>
      </c>
      <c r="AL46" s="123">
        <f t="shared" si="5"/>
        <v>0.9999780622447243</v>
      </c>
      <c r="AM46" s="123">
        <f t="shared" si="6"/>
        <v>3.9886827773995913E-6</v>
      </c>
      <c r="AN46" s="123">
        <f t="shared" si="7"/>
        <v>0.9999960113172226</v>
      </c>
    </row>
    <row r="47" spans="1:40" ht="15.75">
      <c r="A47" s="24"/>
      <c r="B47" s="13" t="s">
        <v>18</v>
      </c>
      <c r="C47" s="13">
        <v>22</v>
      </c>
      <c r="D47" s="17">
        <v>43708.180800000002</v>
      </c>
      <c r="E47" s="18">
        <v>41.103299999999997</v>
      </c>
      <c r="F47" s="18">
        <v>42.513599999999997</v>
      </c>
      <c r="G47" s="18">
        <v>43.376300000000001</v>
      </c>
      <c r="H47" s="18">
        <v>2355.4589999999998</v>
      </c>
      <c r="I47" s="18">
        <v>34.71</v>
      </c>
      <c r="J47" s="19">
        <f t="shared" si="0"/>
        <v>0.65429416666666662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 ca="1">bdrate($D47:$D50,E47:E50,$L47:$L50,M47:M50)</f>
        <v>#NAME?</v>
      </c>
      <c r="U47" s="22" t="e">
        <f ca="1">bdrate($D47:$D50,F47:F50,$L47:$L50,N47:N50)</f>
        <v>#NAME?</v>
      </c>
      <c r="V47" s="22" t="e">
        <f ca="1">bdrate($D47:$D50,G47:G50,$L47:$L50,O47:O50)</f>
        <v>#NAME?</v>
      </c>
      <c r="W47" s="44" t="e">
        <f ca="1">bdrateOld($D47:$D50,E47:E50,$L47:$L50,M47:M50)</f>
        <v>#NAME?</v>
      </c>
      <c r="X47" s="45" t="e">
        <f ca="1">bdrateOld($D47:$D50,F47:F50,$L47:$L50,N47:N50)</f>
        <v>#NAME?</v>
      </c>
      <c r="Y47" s="46" t="e">
        <f ca="1">bdrateOld($D47:$D50,G47:G50,$L47:$L50,O47:O50)</f>
        <v>#NAME?</v>
      </c>
      <c r="Z47">
        <v>7952096</v>
      </c>
      <c r="AA47">
        <v>460131</v>
      </c>
      <c r="AB47">
        <v>7491965</v>
      </c>
      <c r="AC47">
        <v>2825584</v>
      </c>
      <c r="AD47">
        <v>13291</v>
      </c>
      <c r="AE47">
        <v>2812293</v>
      </c>
      <c r="AF47">
        <v>2825584</v>
      </c>
      <c r="AG47">
        <v>11085</v>
      </c>
      <c r="AH47">
        <v>2814499</v>
      </c>
      <c r="AI47" s="123">
        <f t="shared" si="2"/>
        <v>5.786285779246126E-2</v>
      </c>
      <c r="AJ47" s="123">
        <f t="shared" si="3"/>
        <v>0.94213714220753875</v>
      </c>
      <c r="AK47" s="123">
        <f t="shared" si="4"/>
        <v>4.7038063635694424E-3</v>
      </c>
      <c r="AL47" s="123">
        <f t="shared" si="5"/>
        <v>0.99529619363643052</v>
      </c>
      <c r="AM47" s="123">
        <f t="shared" si="6"/>
        <v>3.9230828034133832E-3</v>
      </c>
      <c r="AN47" s="123">
        <f t="shared" si="7"/>
        <v>0.99607691719658664</v>
      </c>
    </row>
    <row r="48" spans="1:40" ht="15.75">
      <c r="A48" s="24"/>
      <c r="B48" s="24"/>
      <c r="C48" s="24">
        <v>27</v>
      </c>
      <c r="D48" s="28">
        <v>27129.972000000002</v>
      </c>
      <c r="E48" s="29">
        <v>36.874299999999998</v>
      </c>
      <c r="F48" s="29">
        <v>39.2224</v>
      </c>
      <c r="G48" s="29">
        <v>39.993099999999998</v>
      </c>
      <c r="H48" s="29">
        <v>2028.309</v>
      </c>
      <c r="I48" s="29">
        <v>28.827999999999999</v>
      </c>
      <c r="J48" s="30">
        <f t="shared" si="0"/>
        <v>0.56341916666666669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  <c r="Z48">
        <v>6712316</v>
      </c>
      <c r="AA48">
        <v>377016</v>
      </c>
      <c r="AB48">
        <v>6335300</v>
      </c>
      <c r="AC48">
        <v>2671116</v>
      </c>
      <c r="AD48">
        <v>6472</v>
      </c>
      <c r="AE48">
        <v>2664644</v>
      </c>
      <c r="AF48">
        <v>2671116</v>
      </c>
      <c r="AG48">
        <v>4846</v>
      </c>
      <c r="AH48">
        <v>2666270</v>
      </c>
      <c r="AI48" s="123">
        <f t="shared" si="2"/>
        <v>5.6167796629360119E-2</v>
      </c>
      <c r="AJ48" s="123">
        <f t="shared" si="3"/>
        <v>0.94383220337063989</v>
      </c>
      <c r="AK48" s="123">
        <f t="shared" si="4"/>
        <v>2.4229572957520378E-3</v>
      </c>
      <c r="AL48" s="123">
        <f t="shared" si="5"/>
        <v>0.99757704270424796</v>
      </c>
      <c r="AM48" s="123">
        <f t="shared" si="6"/>
        <v>1.814222968976263E-3</v>
      </c>
      <c r="AN48" s="123">
        <f t="shared" si="7"/>
        <v>0.99818577703102374</v>
      </c>
    </row>
    <row r="49" spans="1:40" ht="15.75">
      <c r="A49" s="24"/>
      <c r="B49" s="24"/>
      <c r="C49" s="24">
        <v>32</v>
      </c>
      <c r="D49" s="28">
        <v>16177.4488</v>
      </c>
      <c r="E49" s="29">
        <v>33.053899999999999</v>
      </c>
      <c r="F49" s="29">
        <v>37.004800000000003</v>
      </c>
      <c r="G49" s="29">
        <v>37.674100000000003</v>
      </c>
      <c r="H49" s="29">
        <v>1747.32</v>
      </c>
      <c r="I49" s="29">
        <v>24.382000000000001</v>
      </c>
      <c r="J49" s="30">
        <f t="shared" si="0"/>
        <v>0.48536666666666667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  <c r="Z49">
        <v>5216552</v>
      </c>
      <c r="AA49">
        <v>279148</v>
      </c>
      <c r="AB49">
        <v>4937404</v>
      </c>
      <c r="AC49">
        <v>2482892</v>
      </c>
      <c r="AD49">
        <v>2405</v>
      </c>
      <c r="AE49">
        <v>2480487</v>
      </c>
      <c r="AF49">
        <v>2482892</v>
      </c>
      <c r="AG49">
        <v>1390</v>
      </c>
      <c r="AH49">
        <v>2481502</v>
      </c>
      <c r="AI49" s="123">
        <f t="shared" si="2"/>
        <v>5.3511974959705187E-2</v>
      </c>
      <c r="AJ49" s="123">
        <f t="shared" si="3"/>
        <v>0.94648802504029483</v>
      </c>
      <c r="AK49" s="123">
        <f t="shared" si="4"/>
        <v>9.6862851867902434E-4</v>
      </c>
      <c r="AL49" s="123">
        <f t="shared" si="5"/>
        <v>0.99903137148132093</v>
      </c>
      <c r="AM49" s="123">
        <f t="shared" si="6"/>
        <v>5.5983103574380202E-4</v>
      </c>
      <c r="AN49" s="123">
        <f t="shared" si="7"/>
        <v>0.99944016896425625</v>
      </c>
    </row>
    <row r="50" spans="1:40" ht="16.5" thickBot="1">
      <c r="A50" s="24"/>
      <c r="B50" s="34"/>
      <c r="C50" s="34">
        <v>37</v>
      </c>
      <c r="D50" s="38">
        <v>8761.9719999999998</v>
      </c>
      <c r="E50" s="39">
        <v>29.354299999999999</v>
      </c>
      <c r="F50" s="39">
        <v>35.491900000000001</v>
      </c>
      <c r="G50" s="39">
        <v>36.122100000000003</v>
      </c>
      <c r="H50" s="39">
        <v>1493.069</v>
      </c>
      <c r="I50" s="39">
        <v>20.81</v>
      </c>
      <c r="J50" s="40">
        <f t="shared" si="0"/>
        <v>0.4147413888888889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  <c r="Z50">
        <v>3480040</v>
      </c>
      <c r="AA50">
        <v>137226</v>
      </c>
      <c r="AB50">
        <v>3342814</v>
      </c>
      <c r="AC50">
        <v>2202772</v>
      </c>
      <c r="AD50">
        <v>727</v>
      </c>
      <c r="AE50">
        <v>2202045</v>
      </c>
      <c r="AF50">
        <v>2202772</v>
      </c>
      <c r="AG50">
        <v>267</v>
      </c>
      <c r="AH50">
        <v>2202505</v>
      </c>
      <c r="AI50" s="123">
        <f t="shared" si="2"/>
        <v>3.9432305375800281E-2</v>
      </c>
      <c r="AJ50" s="123">
        <f t="shared" si="3"/>
        <v>0.96056769462419977</v>
      </c>
      <c r="AK50" s="123">
        <f t="shared" si="4"/>
        <v>3.300386966967076E-4</v>
      </c>
      <c r="AL50" s="123">
        <f t="shared" si="5"/>
        <v>0.99966996130330332</v>
      </c>
      <c r="AM50" s="123">
        <f t="shared" si="6"/>
        <v>1.2121091061625987E-4</v>
      </c>
      <c r="AN50" s="123">
        <f t="shared" si="7"/>
        <v>0.99987878908938377</v>
      </c>
    </row>
    <row r="51" spans="1:40" ht="15.75">
      <c r="A51" s="24"/>
      <c r="B51" s="13" t="s">
        <v>19</v>
      </c>
      <c r="C51" s="13">
        <v>22</v>
      </c>
      <c r="D51" s="17">
        <v>14896.893599999999</v>
      </c>
      <c r="E51" s="18">
        <v>42.365299999999998</v>
      </c>
      <c r="F51" s="18">
        <v>43.5366</v>
      </c>
      <c r="G51" s="18">
        <v>44.392699999999998</v>
      </c>
      <c r="H51" s="18">
        <v>1146.903</v>
      </c>
      <c r="I51" s="18">
        <v>15.022</v>
      </c>
      <c r="J51" s="19">
        <f t="shared" si="0"/>
        <v>0.31858416666666667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 ca="1">bdrate($D51:$D54,E51:E54,$L51:$L54,M51:M54)</f>
        <v>#NAME?</v>
      </c>
      <c r="U51" s="22" t="e">
        <f ca="1">bdrate($D51:$D54,F51:F54,$L51:$L54,N51:N54)</f>
        <v>#NAME?</v>
      </c>
      <c r="V51" s="22" t="e">
        <f ca="1">bdrate($D51:$D54,G51:G54,$L51:$L54,O51:O54)</f>
        <v>#NAME?</v>
      </c>
      <c r="W51" s="44" t="e">
        <f ca="1">bdrateOld($D51:$D54,E51:E54,$L51:$L54,M51:M54)</f>
        <v>#NAME?</v>
      </c>
      <c r="X51" s="45" t="e">
        <f ca="1">bdrateOld($D51:$D54,F51:F54,$L51:$L54,N51:N54)</f>
        <v>#NAME?</v>
      </c>
      <c r="Y51" s="46" t="e">
        <f ca="1">bdrateOld($D51:$D54,G51:G54,$L51:$L54,O51:O54)</f>
        <v>#NAME?</v>
      </c>
      <c r="Z51">
        <v>1809144</v>
      </c>
      <c r="AA51">
        <v>43744</v>
      </c>
      <c r="AB51">
        <v>1765400</v>
      </c>
      <c r="AC51">
        <v>876456</v>
      </c>
      <c r="AD51">
        <v>316</v>
      </c>
      <c r="AE51">
        <v>876140</v>
      </c>
      <c r="AF51">
        <v>876456</v>
      </c>
      <c r="AG51">
        <v>208</v>
      </c>
      <c r="AH51">
        <v>876248</v>
      </c>
      <c r="AI51" s="123">
        <f t="shared" si="2"/>
        <v>2.4179390916367078E-2</v>
      </c>
      <c r="AJ51" s="123">
        <f t="shared" si="3"/>
        <v>0.97582060908363288</v>
      </c>
      <c r="AK51" s="123">
        <f t="shared" si="4"/>
        <v>3.6054291373440307E-4</v>
      </c>
      <c r="AL51" s="123">
        <f t="shared" si="5"/>
        <v>0.99963945708626556</v>
      </c>
      <c r="AM51" s="123">
        <f t="shared" si="6"/>
        <v>2.3731938625555648E-4</v>
      </c>
      <c r="AN51" s="123">
        <f t="shared" si="7"/>
        <v>0.9997626806137444</v>
      </c>
    </row>
    <row r="52" spans="1:40" ht="15.75">
      <c r="A52" s="24"/>
      <c r="B52" s="24"/>
      <c r="C52" s="24">
        <v>27</v>
      </c>
      <c r="D52" s="28">
        <v>8954.7207999999991</v>
      </c>
      <c r="E52" s="29">
        <v>38.942500000000003</v>
      </c>
      <c r="F52" s="29">
        <v>40.169199999999996</v>
      </c>
      <c r="G52" s="29">
        <v>41.5777</v>
      </c>
      <c r="H52" s="29">
        <v>984.41300000000001</v>
      </c>
      <c r="I52" s="29">
        <v>12.76</v>
      </c>
      <c r="J52" s="30">
        <f t="shared" si="0"/>
        <v>0.27344805555555557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  <c r="Z52">
        <v>1505676</v>
      </c>
      <c r="AA52">
        <v>33714</v>
      </c>
      <c r="AB52">
        <v>1471962</v>
      </c>
      <c r="AC52">
        <v>812044</v>
      </c>
      <c r="AD52">
        <v>107</v>
      </c>
      <c r="AE52">
        <v>811937</v>
      </c>
      <c r="AF52">
        <v>812044</v>
      </c>
      <c r="AG52">
        <v>57</v>
      </c>
      <c r="AH52">
        <v>811987</v>
      </c>
      <c r="AI52" s="123">
        <f t="shared" si="2"/>
        <v>2.2391271428912993E-2</v>
      </c>
      <c r="AJ52" s="123">
        <f t="shared" si="3"/>
        <v>0.97760872857108705</v>
      </c>
      <c r="AK52" s="123">
        <f t="shared" si="4"/>
        <v>1.3176625897118874E-4</v>
      </c>
      <c r="AL52" s="123">
        <f t="shared" si="5"/>
        <v>0.99986823374102884</v>
      </c>
      <c r="AM52" s="123">
        <f t="shared" si="6"/>
        <v>7.0193240760352881E-5</v>
      </c>
      <c r="AN52" s="123">
        <f t="shared" si="7"/>
        <v>0.99992980675923959</v>
      </c>
    </row>
    <row r="53" spans="1:40" ht="15.75">
      <c r="A53" s="24"/>
      <c r="B53" s="24"/>
      <c r="C53" s="24">
        <v>32</v>
      </c>
      <c r="D53" s="28">
        <v>5082.8167999999996</v>
      </c>
      <c r="E53" s="29">
        <v>35.493200000000002</v>
      </c>
      <c r="F53" s="29">
        <v>37.792200000000001</v>
      </c>
      <c r="G53" s="29">
        <v>39.602899999999998</v>
      </c>
      <c r="H53" s="29">
        <v>867.06899999999996</v>
      </c>
      <c r="I53" s="29">
        <v>11.215999999999999</v>
      </c>
      <c r="J53" s="30">
        <f t="shared" si="0"/>
        <v>0.2408525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  <c r="Z53">
        <v>1231756</v>
      </c>
      <c r="AA53">
        <v>23163</v>
      </c>
      <c r="AB53">
        <v>1208593</v>
      </c>
      <c r="AC53">
        <v>769304</v>
      </c>
      <c r="AD53">
        <v>34</v>
      </c>
      <c r="AE53">
        <v>769270</v>
      </c>
      <c r="AF53">
        <v>769304</v>
      </c>
      <c r="AG53">
        <v>15</v>
      </c>
      <c r="AH53">
        <v>769289</v>
      </c>
      <c r="AI53" s="123">
        <f t="shared" si="2"/>
        <v>1.8804860702931425E-2</v>
      </c>
      <c r="AJ53" s="123">
        <f t="shared" si="3"/>
        <v>0.98119513929706859</v>
      </c>
      <c r="AK53" s="123">
        <f t="shared" si="4"/>
        <v>4.4195792560548237E-5</v>
      </c>
      <c r="AL53" s="123">
        <f t="shared" si="5"/>
        <v>0.99995580420743946</v>
      </c>
      <c r="AM53" s="123">
        <f t="shared" si="6"/>
        <v>1.9498143776712458E-5</v>
      </c>
      <c r="AN53" s="123">
        <f t="shared" si="7"/>
        <v>0.99998050185622334</v>
      </c>
    </row>
    <row r="54" spans="1:40" ht="16.5" thickBot="1">
      <c r="A54" s="34"/>
      <c r="B54" s="34"/>
      <c r="C54" s="34">
        <v>37</v>
      </c>
      <c r="D54" s="38">
        <v>2562.2608</v>
      </c>
      <c r="E54" s="39">
        <v>32.100200000000001</v>
      </c>
      <c r="F54" s="39">
        <v>36.358199999999997</v>
      </c>
      <c r="G54" s="39">
        <v>38.139299999999999</v>
      </c>
      <c r="H54" s="39">
        <v>765.48099999999999</v>
      </c>
      <c r="I54" s="39">
        <v>9.859</v>
      </c>
      <c r="J54" s="40">
        <f t="shared" si="0"/>
        <v>0.21263361111111112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  <c r="Z54">
        <v>826108</v>
      </c>
      <c r="AA54">
        <v>9094</v>
      </c>
      <c r="AB54">
        <v>817014</v>
      </c>
      <c r="AC54">
        <v>665728</v>
      </c>
      <c r="AD54">
        <v>8</v>
      </c>
      <c r="AE54">
        <v>665720</v>
      </c>
      <c r="AF54">
        <v>665728</v>
      </c>
      <c r="AG54">
        <v>1</v>
      </c>
      <c r="AH54">
        <v>665727</v>
      </c>
      <c r="AI54" s="123">
        <f t="shared" si="2"/>
        <v>1.1008245895209828E-2</v>
      </c>
      <c r="AJ54" s="123">
        <f t="shared" si="3"/>
        <v>0.98899175410479012</v>
      </c>
      <c r="AK54" s="123">
        <f t="shared" si="4"/>
        <v>1.201691982311094E-5</v>
      </c>
      <c r="AL54" s="123">
        <f t="shared" si="5"/>
        <v>0.99998798308017689</v>
      </c>
      <c r="AM54" s="123">
        <f t="shared" si="6"/>
        <v>1.5021149778888675E-6</v>
      </c>
      <c r="AN54" s="123">
        <f t="shared" si="7"/>
        <v>0.99999849788502215</v>
      </c>
    </row>
    <row r="55" spans="1:40" ht="15.75">
      <c r="A55" s="13" t="s">
        <v>20</v>
      </c>
      <c r="B55" s="13" t="s">
        <v>21</v>
      </c>
      <c r="C55" s="13">
        <v>22</v>
      </c>
      <c r="D55" s="17">
        <v>5287.8648000000003</v>
      </c>
      <c r="E55" s="18">
        <v>43.062100000000001</v>
      </c>
      <c r="F55" s="18">
        <v>45.1282</v>
      </c>
      <c r="G55" s="18">
        <v>44.933300000000003</v>
      </c>
      <c r="H55" s="18">
        <v>448.846</v>
      </c>
      <c r="I55" s="18">
        <v>6.5359999999999996</v>
      </c>
      <c r="J55" s="19">
        <f t="shared" si="0"/>
        <v>0.12467944444444444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 ca="1">bdrate($D55:$D58,E55:E58,$L55:$L58,M55:M58)</f>
        <v>#NAME?</v>
      </c>
      <c r="U55" s="22" t="e">
        <f ca="1">bdrate($D55:$D58,F55:F58,$L55:$L58,N55:N58)</f>
        <v>#NAME?</v>
      </c>
      <c r="V55" s="22" t="e">
        <f ca="1">bdrate($D55:$D58,G55:G58,$L55:$L58,O55:O58)</f>
        <v>#NAME?</v>
      </c>
      <c r="W55" s="44" t="e">
        <f ca="1">bdrateOld($D55:$D58,E55:E58,$L55:$L58,M55:M58)</f>
        <v>#NAME?</v>
      </c>
      <c r="X55" s="45" t="e">
        <f ca="1">bdrateOld($D55:$D58,F55:F58,$L55:$L58,N55:N58)</f>
        <v>#NAME?</v>
      </c>
      <c r="Y55" s="46" t="e">
        <f ca="1">bdrateOld($D55:$D58,G55:G58,$L55:$L58,O55:O58)</f>
        <v>#NAME?</v>
      </c>
      <c r="Z55">
        <v>1076948</v>
      </c>
      <c r="AA55">
        <v>18614</v>
      </c>
      <c r="AB55">
        <v>1058334</v>
      </c>
      <c r="AC55">
        <v>454180</v>
      </c>
      <c r="AD55">
        <v>680</v>
      </c>
      <c r="AE55">
        <v>453500</v>
      </c>
      <c r="AF55">
        <v>454180</v>
      </c>
      <c r="AG55">
        <v>1015</v>
      </c>
      <c r="AH55">
        <v>453165</v>
      </c>
      <c r="AI55" s="123">
        <f t="shared" si="2"/>
        <v>1.7284028569624531E-2</v>
      </c>
      <c r="AJ55" s="123">
        <f t="shared" si="3"/>
        <v>0.98271597143037548</v>
      </c>
      <c r="AK55" s="123">
        <f t="shared" si="4"/>
        <v>1.4972037518164603E-3</v>
      </c>
      <c r="AL55" s="123">
        <f t="shared" si="5"/>
        <v>0.9985027962481835</v>
      </c>
      <c r="AM55" s="123">
        <f t="shared" si="6"/>
        <v>2.2347967766083933E-3</v>
      </c>
      <c r="AN55" s="123">
        <f t="shared" si="7"/>
        <v>0.99776520322339157</v>
      </c>
    </row>
    <row r="56" spans="1:40" ht="15.75">
      <c r="A56" s="24" t="s">
        <v>22</v>
      </c>
      <c r="B56" s="24"/>
      <c r="C56" s="24">
        <v>27</v>
      </c>
      <c r="D56" s="28">
        <v>3148.2127999999998</v>
      </c>
      <c r="E56" s="29">
        <v>39.420699999999997</v>
      </c>
      <c r="F56" s="29">
        <v>41.944600000000001</v>
      </c>
      <c r="G56" s="29">
        <v>41.494399999999999</v>
      </c>
      <c r="H56" s="29">
        <v>390.36099999999999</v>
      </c>
      <c r="I56" s="29">
        <v>5.569</v>
      </c>
      <c r="J56" s="30">
        <f t="shared" si="0"/>
        <v>0.10843361111111111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  <c r="Z56">
        <v>794848</v>
      </c>
      <c r="AA56">
        <v>14291</v>
      </c>
      <c r="AB56">
        <v>780557</v>
      </c>
      <c r="AC56">
        <v>397888</v>
      </c>
      <c r="AD56">
        <v>276</v>
      </c>
      <c r="AE56">
        <v>397612</v>
      </c>
      <c r="AF56">
        <v>397888</v>
      </c>
      <c r="AG56">
        <v>489</v>
      </c>
      <c r="AH56">
        <v>397399</v>
      </c>
      <c r="AI56" s="123">
        <f t="shared" si="2"/>
        <v>1.7979538226176577E-2</v>
      </c>
      <c r="AJ56" s="123">
        <f t="shared" si="3"/>
        <v>0.98202046177382341</v>
      </c>
      <c r="AK56" s="123">
        <f t="shared" si="4"/>
        <v>6.9366253820170505E-4</v>
      </c>
      <c r="AL56" s="123">
        <f t="shared" si="5"/>
        <v>0.99930633746179831</v>
      </c>
      <c r="AM56" s="123">
        <f t="shared" si="6"/>
        <v>1.228989062248673E-3</v>
      </c>
      <c r="AN56" s="123">
        <f t="shared" si="7"/>
        <v>0.99877101093775134</v>
      </c>
    </row>
    <row r="57" spans="1:40" ht="15.75">
      <c r="A57" s="24"/>
      <c r="B57" s="24"/>
      <c r="C57" s="24">
        <v>32</v>
      </c>
      <c r="D57" s="28">
        <v>1802.5432000000001</v>
      </c>
      <c r="E57" s="29">
        <v>35.974400000000003</v>
      </c>
      <c r="F57" s="29">
        <v>39.564599999999999</v>
      </c>
      <c r="G57" s="29">
        <v>38.901699999999998</v>
      </c>
      <c r="H57" s="29">
        <v>341.22</v>
      </c>
      <c r="I57" s="29">
        <v>4.867</v>
      </c>
      <c r="J57" s="30">
        <f t="shared" si="0"/>
        <v>9.4783333333333344E-2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  <c r="Z57">
        <v>555108</v>
      </c>
      <c r="AA57">
        <v>8275</v>
      </c>
      <c r="AB57">
        <v>546833</v>
      </c>
      <c r="AC57">
        <v>348972</v>
      </c>
      <c r="AD57">
        <v>131</v>
      </c>
      <c r="AE57">
        <v>348841</v>
      </c>
      <c r="AF57">
        <v>348972</v>
      </c>
      <c r="AG57">
        <v>195</v>
      </c>
      <c r="AH57">
        <v>348777</v>
      </c>
      <c r="AI57" s="123">
        <f t="shared" si="2"/>
        <v>1.4907009086520101E-2</v>
      </c>
      <c r="AJ57" s="123">
        <f t="shared" si="3"/>
        <v>0.9850929909134799</v>
      </c>
      <c r="AK57" s="123">
        <f t="shared" si="4"/>
        <v>3.7538828330066596E-4</v>
      </c>
      <c r="AL57" s="123">
        <f t="shared" si="5"/>
        <v>0.99962461171669936</v>
      </c>
      <c r="AM57" s="123">
        <f t="shared" si="6"/>
        <v>5.5878408582923553E-4</v>
      </c>
      <c r="AN57" s="123">
        <f t="shared" si="7"/>
        <v>0.99944121591417079</v>
      </c>
    </row>
    <row r="58" spans="1:40" ht="16.5" thickBot="1">
      <c r="A58" s="24"/>
      <c r="B58" s="34"/>
      <c r="C58" s="34">
        <v>37</v>
      </c>
      <c r="D58" s="38">
        <v>1001.7104</v>
      </c>
      <c r="E58" s="39">
        <v>32.785499999999999</v>
      </c>
      <c r="F58" s="39">
        <v>37.9069</v>
      </c>
      <c r="G58" s="39">
        <v>37.068600000000004</v>
      </c>
      <c r="H58" s="39">
        <v>308.81900000000002</v>
      </c>
      <c r="I58" s="39">
        <v>4.3209999999999997</v>
      </c>
      <c r="J58" s="40">
        <f t="shared" si="0"/>
        <v>8.5783055555555557E-2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  <c r="Z58">
        <v>338664</v>
      </c>
      <c r="AA58">
        <v>2773</v>
      </c>
      <c r="AB58">
        <v>335891</v>
      </c>
      <c r="AC58">
        <v>283756</v>
      </c>
      <c r="AD58">
        <v>18</v>
      </c>
      <c r="AE58">
        <v>283738</v>
      </c>
      <c r="AF58">
        <v>283756</v>
      </c>
      <c r="AG58">
        <v>43</v>
      </c>
      <c r="AH58">
        <v>283713</v>
      </c>
      <c r="AI58" s="123">
        <f t="shared" si="2"/>
        <v>8.1880565988708565E-3</v>
      </c>
      <c r="AJ58" s="123">
        <f t="shared" si="3"/>
        <v>0.9918119434011291</v>
      </c>
      <c r="AK58" s="123">
        <f t="shared" si="4"/>
        <v>6.3434781995799213E-5</v>
      </c>
      <c r="AL58" s="123">
        <f t="shared" si="5"/>
        <v>0.99993656521800423</v>
      </c>
      <c r="AM58" s="123">
        <f t="shared" si="6"/>
        <v>1.5153864587885365E-4</v>
      </c>
      <c r="AN58" s="123">
        <f t="shared" si="7"/>
        <v>0.9998484613541212</v>
      </c>
    </row>
    <row r="59" spans="1:40" ht="15.75">
      <c r="A59" s="24"/>
      <c r="B59" s="13" t="s">
        <v>23</v>
      </c>
      <c r="C59" s="13">
        <v>22</v>
      </c>
      <c r="D59" s="17">
        <v>12969.66</v>
      </c>
      <c r="E59" s="18">
        <v>41.241900000000001</v>
      </c>
      <c r="F59" s="18">
        <v>43.262900000000002</v>
      </c>
      <c r="G59" s="18">
        <v>44.238300000000002</v>
      </c>
      <c r="H59" s="18">
        <v>668.85400000000004</v>
      </c>
      <c r="I59" s="18">
        <v>10.311</v>
      </c>
      <c r="J59" s="19">
        <f t="shared" si="0"/>
        <v>0.18579277777777778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 ca="1">bdrate($D59:$D62,E59:E62,$L59:$L62,M59:M62)</f>
        <v>#NAME?</v>
      </c>
      <c r="U59" s="22" t="e">
        <f ca="1">bdrate($D59:$D62,F59:F62,$L59:$L62,N59:N62)</f>
        <v>#NAME?</v>
      </c>
      <c r="V59" s="22" t="e">
        <f ca="1">bdrate($D59:$D62,G59:G62,$L59:$L62,O59:O62)</f>
        <v>#NAME?</v>
      </c>
      <c r="W59" s="44" t="e">
        <f ca="1">bdrateOld($D59:$D62,E59:E62,$L59:$L62,M59:M62)</f>
        <v>#NAME?</v>
      </c>
      <c r="X59" s="45" t="e">
        <f ca="1">bdrateOld($D59:$D62,F59:F62,$L59:$L62,N59:N62)</f>
        <v>#NAME?</v>
      </c>
      <c r="Y59" s="46" t="e">
        <f ca="1">bdrateOld($D59:$D62,G59:G62,$L59:$L62,O59:O62)</f>
        <v>#NAME?</v>
      </c>
      <c r="Z59">
        <v>2244148</v>
      </c>
      <c r="AA59">
        <v>153282</v>
      </c>
      <c r="AB59">
        <v>2090866</v>
      </c>
      <c r="AC59">
        <v>779884</v>
      </c>
      <c r="AD59">
        <v>2728</v>
      </c>
      <c r="AE59">
        <v>777156</v>
      </c>
      <c r="AF59">
        <v>779884</v>
      </c>
      <c r="AG59">
        <v>2434</v>
      </c>
      <c r="AH59">
        <v>777450</v>
      </c>
      <c r="AI59" s="123">
        <f t="shared" si="2"/>
        <v>6.8302981799774343E-2</v>
      </c>
      <c r="AJ59" s="123">
        <f t="shared" si="3"/>
        <v>0.93169701820022566</v>
      </c>
      <c r="AK59" s="123">
        <f t="shared" si="4"/>
        <v>3.4979561062927307E-3</v>
      </c>
      <c r="AL59" s="123">
        <f t="shared" si="5"/>
        <v>0.99650204389370722</v>
      </c>
      <c r="AM59" s="123">
        <f t="shared" si="6"/>
        <v>3.1209769658051712E-3</v>
      </c>
      <c r="AN59" s="123">
        <f t="shared" si="7"/>
        <v>0.99687902303419484</v>
      </c>
    </row>
    <row r="60" spans="1:40" ht="15.75">
      <c r="A60" s="24"/>
      <c r="B60" s="24"/>
      <c r="C60" s="24">
        <v>27</v>
      </c>
      <c r="D60" s="28">
        <v>8234.1455999999998</v>
      </c>
      <c r="E60" s="29">
        <v>36.805399999999999</v>
      </c>
      <c r="F60" s="29">
        <v>40.586199999999998</v>
      </c>
      <c r="G60" s="29">
        <v>41.599800000000002</v>
      </c>
      <c r="H60" s="29">
        <v>580.32299999999998</v>
      </c>
      <c r="I60" s="29">
        <v>8.58</v>
      </c>
      <c r="J60" s="30">
        <f t="shared" si="0"/>
        <v>0.16120083333333332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  <c r="Z60">
        <v>1883320</v>
      </c>
      <c r="AA60">
        <v>120069</v>
      </c>
      <c r="AB60">
        <v>1763251</v>
      </c>
      <c r="AC60">
        <v>692680</v>
      </c>
      <c r="AD60">
        <v>359</v>
      </c>
      <c r="AE60">
        <v>692321</v>
      </c>
      <c r="AF60">
        <v>692680</v>
      </c>
      <c r="AG60">
        <v>649</v>
      </c>
      <c r="AH60">
        <v>692031</v>
      </c>
      <c r="AI60" s="123">
        <f t="shared" si="2"/>
        <v>6.3753902682496866E-2</v>
      </c>
      <c r="AJ60" s="123">
        <f t="shared" si="3"/>
        <v>0.93624609731750308</v>
      </c>
      <c r="AK60" s="123">
        <f t="shared" si="4"/>
        <v>5.1827683778945545E-4</v>
      </c>
      <c r="AL60" s="123">
        <f t="shared" si="5"/>
        <v>0.99948172316221051</v>
      </c>
      <c r="AM60" s="123">
        <f t="shared" si="6"/>
        <v>9.3694057862216324E-4</v>
      </c>
      <c r="AN60" s="123">
        <f t="shared" si="7"/>
        <v>0.99906305942137785</v>
      </c>
    </row>
    <row r="61" spans="1:40" ht="15.75">
      <c r="A61" s="24"/>
      <c r="B61" s="24"/>
      <c r="C61" s="24">
        <v>32</v>
      </c>
      <c r="D61" s="28">
        <v>5064.8608000000004</v>
      </c>
      <c r="E61" s="29">
        <v>32.976900000000001</v>
      </c>
      <c r="F61" s="29">
        <v>38.956800000000001</v>
      </c>
      <c r="G61" s="29">
        <v>39.792999999999999</v>
      </c>
      <c r="H61" s="29">
        <v>501.16800000000001</v>
      </c>
      <c r="I61" s="29">
        <v>7.3940000000000001</v>
      </c>
      <c r="J61" s="30">
        <f t="shared" si="0"/>
        <v>0.13921333333333333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  <c r="Z61">
        <v>1597192</v>
      </c>
      <c r="AA61">
        <v>97084</v>
      </c>
      <c r="AB61">
        <v>1500108</v>
      </c>
      <c r="AC61">
        <v>625500</v>
      </c>
      <c r="AD61">
        <v>42</v>
      </c>
      <c r="AE61">
        <v>625458</v>
      </c>
      <c r="AF61">
        <v>625500</v>
      </c>
      <c r="AG61">
        <v>148</v>
      </c>
      <c r="AH61">
        <v>625352</v>
      </c>
      <c r="AI61" s="123">
        <f t="shared" si="2"/>
        <v>6.0784176229282394E-2</v>
      </c>
      <c r="AJ61" s="123">
        <f t="shared" si="3"/>
        <v>0.93921582377071766</v>
      </c>
      <c r="AK61" s="123">
        <f t="shared" si="4"/>
        <v>6.7146282973621108E-5</v>
      </c>
      <c r="AL61" s="123">
        <f t="shared" si="5"/>
        <v>0.99993285371702634</v>
      </c>
      <c r="AM61" s="123">
        <f t="shared" si="6"/>
        <v>2.3661071143085531E-4</v>
      </c>
      <c r="AN61" s="123">
        <f t="shared" si="7"/>
        <v>0.99976338928856912</v>
      </c>
    </row>
    <row r="62" spans="1:40" ht="16.5" thickBot="1">
      <c r="A62" s="24"/>
      <c r="B62" s="34"/>
      <c r="C62" s="34">
        <v>37</v>
      </c>
      <c r="D62" s="38">
        <v>3002.1552000000001</v>
      </c>
      <c r="E62" s="39">
        <v>29.409600000000001</v>
      </c>
      <c r="F62" s="39">
        <v>37.874499999999998</v>
      </c>
      <c r="G62" s="39">
        <v>38.508200000000002</v>
      </c>
      <c r="H62" s="39">
        <v>438.64299999999997</v>
      </c>
      <c r="I62" s="39">
        <v>6.5359999999999996</v>
      </c>
      <c r="J62" s="40">
        <f t="shared" si="0"/>
        <v>0.12184527777777777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  <c r="Z62">
        <v>1303716</v>
      </c>
      <c r="AA62">
        <v>54041</v>
      </c>
      <c r="AB62">
        <v>1249675</v>
      </c>
      <c r="AC62">
        <v>577376</v>
      </c>
      <c r="AD62">
        <v>2</v>
      </c>
      <c r="AE62">
        <v>577374</v>
      </c>
      <c r="AF62">
        <v>577376</v>
      </c>
      <c r="AG62">
        <v>19</v>
      </c>
      <c r="AH62">
        <v>577357</v>
      </c>
      <c r="AI62" s="123">
        <f t="shared" si="2"/>
        <v>4.1451512445962159E-2</v>
      </c>
      <c r="AJ62" s="123">
        <f t="shared" si="3"/>
        <v>0.95854848755403788</v>
      </c>
      <c r="AK62" s="123">
        <f t="shared" si="4"/>
        <v>3.4639472371556835E-6</v>
      </c>
      <c r="AL62" s="123">
        <f t="shared" si="5"/>
        <v>0.99999653605276284</v>
      </c>
      <c r="AM62" s="123">
        <f t="shared" si="6"/>
        <v>3.2907498752978996E-5</v>
      </c>
      <c r="AN62" s="123">
        <f t="shared" si="7"/>
        <v>0.99996709250124705</v>
      </c>
    </row>
    <row r="63" spans="1:40" ht="15.75">
      <c r="A63" s="24"/>
      <c r="B63" s="13" t="s">
        <v>24</v>
      </c>
      <c r="C63" s="13">
        <v>22</v>
      </c>
      <c r="D63" s="17">
        <v>11411.871999999999</v>
      </c>
      <c r="E63" s="18">
        <v>41.059600000000003</v>
      </c>
      <c r="F63" s="18">
        <v>42.163899999999998</v>
      </c>
      <c r="G63" s="18">
        <v>42.866</v>
      </c>
      <c r="H63" s="18">
        <v>578.91899999999998</v>
      </c>
      <c r="I63" s="18">
        <v>9.1880000000000006</v>
      </c>
      <c r="J63" s="19">
        <f t="shared" si="0"/>
        <v>0.16081083333333332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 ca="1">bdrate($D63:$D66,E63:E66,$L63:$L66,M63:M66)</f>
        <v>#NAME?</v>
      </c>
      <c r="U63" s="22" t="e">
        <f ca="1">bdrate($D63:$D66,F63:F66,$L63:$L66,N63:N66)</f>
        <v>#NAME?</v>
      </c>
      <c r="V63" s="22" t="e">
        <f ca="1">bdrate($D63:$D66,G63:G66,$L63:$L66,O63:O66)</f>
        <v>#NAME?</v>
      </c>
      <c r="W63" s="44" t="e">
        <f ca="1">bdrateOld($D63:$D66,E63:E66,$L63:$L66,M63:M66)</f>
        <v>#NAME?</v>
      </c>
      <c r="X63" s="45" t="e">
        <f ca="1">bdrateOld($D63:$D66,F63:F66,$L63:$L66,N63:N66)</f>
        <v>#NAME?</v>
      </c>
      <c r="Y63" s="46" t="e">
        <f ca="1">bdrateOld($D63:$D66,G63:G66,$L63:$L66,O63:O66)</f>
        <v>#NAME?</v>
      </c>
      <c r="Z63">
        <v>2118984</v>
      </c>
      <c r="AA63">
        <v>86190</v>
      </c>
      <c r="AB63">
        <v>2032794</v>
      </c>
      <c r="AC63">
        <v>731844</v>
      </c>
      <c r="AD63">
        <v>1544</v>
      </c>
      <c r="AE63">
        <v>730300</v>
      </c>
      <c r="AF63">
        <v>731844</v>
      </c>
      <c r="AG63">
        <v>1637</v>
      </c>
      <c r="AH63">
        <v>730207</v>
      </c>
      <c r="AI63" s="123">
        <f t="shared" si="2"/>
        <v>4.0675153752930647E-2</v>
      </c>
      <c r="AJ63" s="123">
        <f t="shared" si="3"/>
        <v>0.95932484624706937</v>
      </c>
      <c r="AK63" s="123">
        <f t="shared" si="4"/>
        <v>2.1097392340444139E-3</v>
      </c>
      <c r="AL63" s="123">
        <f t="shared" si="5"/>
        <v>0.99789026076595555</v>
      </c>
      <c r="AM63" s="123">
        <f t="shared" si="6"/>
        <v>2.2368154961986434E-3</v>
      </c>
      <c r="AN63" s="123">
        <f t="shared" si="7"/>
        <v>0.9977631845038013</v>
      </c>
    </row>
    <row r="64" spans="1:40" ht="15.75">
      <c r="A64" s="24"/>
      <c r="B64" s="24"/>
      <c r="C64" s="24">
        <v>27</v>
      </c>
      <c r="D64" s="28">
        <v>7047.1791999999996</v>
      </c>
      <c r="E64" s="29">
        <v>36.724400000000003</v>
      </c>
      <c r="F64" s="29">
        <v>38.936199999999999</v>
      </c>
      <c r="G64" s="29">
        <v>39.429600000000001</v>
      </c>
      <c r="H64" s="29">
        <v>503.88299999999998</v>
      </c>
      <c r="I64" s="29">
        <v>7.69</v>
      </c>
      <c r="J64" s="30">
        <f t="shared" si="0"/>
        <v>0.13996749999999999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  <c r="Z64">
        <v>1810020</v>
      </c>
      <c r="AA64">
        <v>67468</v>
      </c>
      <c r="AB64">
        <v>1742552</v>
      </c>
      <c r="AC64">
        <v>697016</v>
      </c>
      <c r="AD64">
        <v>795</v>
      </c>
      <c r="AE64">
        <v>696221</v>
      </c>
      <c r="AF64">
        <v>697016</v>
      </c>
      <c r="AG64">
        <v>636</v>
      </c>
      <c r="AH64">
        <v>696380</v>
      </c>
      <c r="AI64" s="123">
        <f t="shared" si="2"/>
        <v>3.7274726246118828E-2</v>
      </c>
      <c r="AJ64" s="123">
        <f t="shared" si="3"/>
        <v>0.96272527375388117</v>
      </c>
      <c r="AK64" s="123">
        <f t="shared" si="4"/>
        <v>1.140576399967863E-3</v>
      </c>
      <c r="AL64" s="123">
        <f t="shared" si="5"/>
        <v>0.9988594236000321</v>
      </c>
      <c r="AM64" s="123">
        <f t="shared" si="6"/>
        <v>9.1246111997429042E-4</v>
      </c>
      <c r="AN64" s="123">
        <f t="shared" si="7"/>
        <v>0.99908753888002566</v>
      </c>
    </row>
    <row r="65" spans="1:40" ht="15.75">
      <c r="A65" s="24"/>
      <c r="B65" s="24"/>
      <c r="C65" s="24">
        <v>32</v>
      </c>
      <c r="D65" s="28">
        <v>4010.3256000000001</v>
      </c>
      <c r="E65" s="29">
        <v>32.731699999999996</v>
      </c>
      <c r="F65" s="29">
        <v>36.615299999999998</v>
      </c>
      <c r="G65" s="29">
        <v>37.045699999999997</v>
      </c>
      <c r="H65" s="29">
        <v>427.73899999999998</v>
      </c>
      <c r="I65" s="29">
        <v>6.4580000000000002</v>
      </c>
      <c r="J65" s="30">
        <f t="shared" si="0"/>
        <v>0.11881638888888889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  <c r="Z65">
        <v>1381016</v>
      </c>
      <c r="AA65">
        <v>40058</v>
      </c>
      <c r="AB65">
        <v>1340958</v>
      </c>
      <c r="AC65">
        <v>643032</v>
      </c>
      <c r="AD65">
        <v>215</v>
      </c>
      <c r="AE65">
        <v>642817</v>
      </c>
      <c r="AF65">
        <v>643032</v>
      </c>
      <c r="AG65">
        <v>154</v>
      </c>
      <c r="AH65">
        <v>642878</v>
      </c>
      <c r="AI65" s="123">
        <f t="shared" si="2"/>
        <v>2.9006180956629032E-2</v>
      </c>
      <c r="AJ65" s="123">
        <f t="shared" si="3"/>
        <v>0.97099381904337101</v>
      </c>
      <c r="AK65" s="123">
        <f t="shared" si="4"/>
        <v>3.343535002923649E-4</v>
      </c>
      <c r="AL65" s="123">
        <f t="shared" si="5"/>
        <v>0.99966564649970768</v>
      </c>
      <c r="AM65" s="123">
        <f t="shared" si="6"/>
        <v>2.3949041416290324E-4</v>
      </c>
      <c r="AN65" s="123">
        <f t="shared" si="7"/>
        <v>0.99976050958583706</v>
      </c>
    </row>
    <row r="66" spans="1:40" ht="16.5" thickBot="1">
      <c r="A66" s="24"/>
      <c r="B66" s="34"/>
      <c r="C66" s="34">
        <v>37</v>
      </c>
      <c r="D66" s="38">
        <v>2062.7743999999998</v>
      </c>
      <c r="E66" s="39">
        <v>29.181000000000001</v>
      </c>
      <c r="F66" s="39">
        <v>35.071399999999997</v>
      </c>
      <c r="G66" s="39">
        <v>35.490200000000002</v>
      </c>
      <c r="H66" s="39">
        <v>361.90600000000001</v>
      </c>
      <c r="I66" s="39">
        <v>5.35</v>
      </c>
      <c r="J66" s="40">
        <f t="shared" si="0"/>
        <v>0.10052944444444445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  <c r="Z66">
        <v>812292</v>
      </c>
      <c r="AA66">
        <v>13032</v>
      </c>
      <c r="AB66">
        <v>799260</v>
      </c>
      <c r="AC66">
        <v>531836</v>
      </c>
      <c r="AD66">
        <v>47</v>
      </c>
      <c r="AE66">
        <v>531789</v>
      </c>
      <c r="AF66">
        <v>531836</v>
      </c>
      <c r="AG66">
        <v>23</v>
      </c>
      <c r="AH66">
        <v>531813</v>
      </c>
      <c r="AI66" s="123">
        <f t="shared" si="2"/>
        <v>1.6043491749272429E-2</v>
      </c>
      <c r="AJ66" s="123">
        <f t="shared" si="3"/>
        <v>0.98395650825072756</v>
      </c>
      <c r="AK66" s="123">
        <f t="shared" si="4"/>
        <v>8.8373107499304301E-5</v>
      </c>
      <c r="AL66" s="123">
        <f t="shared" si="5"/>
        <v>0.99991162689250068</v>
      </c>
      <c r="AM66" s="123">
        <f t="shared" si="6"/>
        <v>4.3246414308170188E-5</v>
      </c>
      <c r="AN66" s="123">
        <f t="shared" si="7"/>
        <v>0.9999567535856918</v>
      </c>
    </row>
    <row r="67" spans="1:40" ht="15.75">
      <c r="A67" s="24"/>
      <c r="B67" s="13" t="s">
        <v>19</v>
      </c>
      <c r="C67" s="13">
        <v>22</v>
      </c>
      <c r="D67" s="17">
        <v>4439.0424000000003</v>
      </c>
      <c r="E67" s="18">
        <v>42.512700000000002</v>
      </c>
      <c r="F67" s="18">
        <v>43.098199999999999</v>
      </c>
      <c r="G67" s="18">
        <v>43.975000000000001</v>
      </c>
      <c r="H67" s="18">
        <v>297.10300000000001</v>
      </c>
      <c r="I67" s="18">
        <v>4.383</v>
      </c>
      <c r="J67" s="19">
        <f t="shared" si="0"/>
        <v>8.2528611111111108E-2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 ca="1">bdrate($D67:$D70,E67:E70,$L67:$L70,M67:M70)</f>
        <v>#NAME?</v>
      </c>
      <c r="U67" s="22" t="e">
        <f ca="1">bdrate($D67:$D70,F67:F70,$L67:$L70,N67:N70)</f>
        <v>#NAME?</v>
      </c>
      <c r="V67" s="22" t="e">
        <f ca="1">bdrate($D67:$D70,G67:G70,$L67:$L70,O67:O70)</f>
        <v>#NAME?</v>
      </c>
      <c r="W67" s="44" t="e">
        <f ca="1">bdrateOld($D67:$D70,E67:E70,$L67:$L70,M67:M70)</f>
        <v>#NAME?</v>
      </c>
      <c r="X67" s="45" t="e">
        <f ca="1">bdrateOld($D67:$D70,F67:F70,$L67:$L70,N67:N70)</f>
        <v>#NAME?</v>
      </c>
      <c r="Y67" s="46" t="e">
        <f ca="1">bdrateOld($D67:$D70,G67:G70,$L67:$L70,O67:O70)</f>
        <v>#NAME?</v>
      </c>
      <c r="Z67">
        <v>655136</v>
      </c>
      <c r="AA67">
        <v>9680</v>
      </c>
      <c r="AB67">
        <v>645456</v>
      </c>
      <c r="AC67">
        <v>295492</v>
      </c>
      <c r="AD67">
        <v>119</v>
      </c>
      <c r="AE67">
        <v>295373</v>
      </c>
      <c r="AF67">
        <v>295492</v>
      </c>
      <c r="AG67">
        <v>104</v>
      </c>
      <c r="AH67">
        <v>295388</v>
      </c>
      <c r="AI67" s="123">
        <f t="shared" si="2"/>
        <v>1.4775558052068578E-2</v>
      </c>
      <c r="AJ67" s="123">
        <f t="shared" si="3"/>
        <v>0.98522444194793146</v>
      </c>
      <c r="AK67" s="123">
        <f t="shared" si="4"/>
        <v>4.0271817849552613E-4</v>
      </c>
      <c r="AL67" s="123">
        <f t="shared" si="5"/>
        <v>0.99959728182150442</v>
      </c>
      <c r="AM67" s="123">
        <f t="shared" si="6"/>
        <v>3.5195538288684635E-4</v>
      </c>
      <c r="AN67" s="123">
        <f t="shared" si="7"/>
        <v>0.99964804461711321</v>
      </c>
    </row>
    <row r="68" spans="1:40" ht="15.75">
      <c r="A68" s="24"/>
      <c r="B68" s="24"/>
      <c r="C68" s="24">
        <v>27</v>
      </c>
      <c r="D68" s="28">
        <v>2672.3535999999999</v>
      </c>
      <c r="E68" s="29">
        <v>38.430900000000001</v>
      </c>
      <c r="F68" s="29">
        <v>39.616999999999997</v>
      </c>
      <c r="G68" s="29">
        <v>40.883899999999997</v>
      </c>
      <c r="H68" s="29">
        <v>257.71300000000002</v>
      </c>
      <c r="I68" s="29">
        <v>3.7440000000000002</v>
      </c>
      <c r="J68" s="30">
        <f t="shared" ref="J68:J98" si="8">H68/3600</f>
        <v>7.1586944444444453E-2</v>
      </c>
      <c r="L68" s="25"/>
      <c r="M68" s="26"/>
      <c r="N68" s="26"/>
      <c r="O68" s="26"/>
      <c r="P68" s="26"/>
      <c r="Q68" s="26"/>
      <c r="R68" s="27">
        <f t="shared" ref="R68:R98" si="9">P68/3600</f>
        <v>0</v>
      </c>
      <c r="S68" s="20"/>
      <c r="T68" s="31"/>
      <c r="U68" s="32"/>
      <c r="V68" s="32"/>
      <c r="W68" s="31"/>
      <c r="X68" s="32"/>
      <c r="Y68" s="33"/>
      <c r="Z68">
        <v>562804</v>
      </c>
      <c r="AA68">
        <v>7753</v>
      </c>
      <c r="AB68">
        <v>555051</v>
      </c>
      <c r="AC68">
        <v>283832</v>
      </c>
      <c r="AD68">
        <v>52</v>
      </c>
      <c r="AE68">
        <v>283780</v>
      </c>
      <c r="AF68">
        <v>283832</v>
      </c>
      <c r="AG68">
        <v>29</v>
      </c>
      <c r="AH68">
        <v>283803</v>
      </c>
      <c r="AI68" s="123">
        <f t="shared" ref="AI68:AI98" si="10">AA68/Z68</f>
        <v>1.3775666128883235E-2</v>
      </c>
      <c r="AJ68" s="123">
        <f t="shared" ref="AJ68:AJ98" si="11">AB68/Z68</f>
        <v>0.98622433387111674</v>
      </c>
      <c r="AK68" s="123">
        <f t="shared" ref="AK68:AK98" si="12">AD68/AC68</f>
        <v>1.8320696750190253E-4</v>
      </c>
      <c r="AL68" s="123">
        <f t="shared" ref="AL68:AL98" si="13">AE68/AC68</f>
        <v>0.99981679303249815</v>
      </c>
      <c r="AM68" s="123">
        <f t="shared" ref="AM68:AM98" si="14">AG68/AF68</f>
        <v>1.0217311649144564E-4</v>
      </c>
      <c r="AN68" s="123">
        <f t="shared" ref="AN68:AN98" si="15">AH68/AF68</f>
        <v>0.99989782688350859</v>
      </c>
    </row>
    <row r="69" spans="1:40" ht="15.75">
      <c r="A69" s="24"/>
      <c r="B69" s="24"/>
      <c r="C69" s="24">
        <v>32</v>
      </c>
      <c r="D69" s="28">
        <v>1466.9495999999999</v>
      </c>
      <c r="E69" s="29">
        <v>34.563800000000001</v>
      </c>
      <c r="F69" s="29">
        <v>37.321100000000001</v>
      </c>
      <c r="G69" s="29">
        <v>38.5501</v>
      </c>
      <c r="H69" s="29">
        <v>222.20699999999999</v>
      </c>
      <c r="I69" s="29">
        <v>3.2130000000000001</v>
      </c>
      <c r="J69" s="30">
        <f t="shared" si="8"/>
        <v>6.1724166666666663E-2</v>
      </c>
      <c r="L69" s="25"/>
      <c r="M69" s="26"/>
      <c r="N69" s="26"/>
      <c r="O69" s="26"/>
      <c r="P69" s="26"/>
      <c r="Q69" s="26"/>
      <c r="R69" s="27">
        <f t="shared" si="9"/>
        <v>0</v>
      </c>
      <c r="S69" s="20"/>
      <c r="T69" s="31"/>
      <c r="U69" s="32"/>
      <c r="V69" s="32"/>
      <c r="W69" s="31"/>
      <c r="X69" s="32"/>
      <c r="Y69" s="33"/>
      <c r="Z69">
        <v>439668</v>
      </c>
      <c r="AA69">
        <v>4335</v>
      </c>
      <c r="AB69">
        <v>435333</v>
      </c>
      <c r="AC69">
        <v>264804</v>
      </c>
      <c r="AD69">
        <v>25</v>
      </c>
      <c r="AE69">
        <v>264779</v>
      </c>
      <c r="AF69">
        <v>264804</v>
      </c>
      <c r="AG69">
        <v>4</v>
      </c>
      <c r="AH69">
        <v>264800</v>
      </c>
      <c r="AI69" s="123">
        <f t="shared" si="10"/>
        <v>9.8597123283932428E-3</v>
      </c>
      <c r="AJ69" s="123">
        <f t="shared" si="11"/>
        <v>0.99014028767160678</v>
      </c>
      <c r="AK69" s="123">
        <f t="shared" si="12"/>
        <v>9.4409450008308026E-5</v>
      </c>
      <c r="AL69" s="123">
        <f t="shared" si="13"/>
        <v>0.99990559054999173</v>
      </c>
      <c r="AM69" s="123">
        <f t="shared" si="14"/>
        <v>1.5105512001329285E-5</v>
      </c>
      <c r="AN69" s="123">
        <f t="shared" si="15"/>
        <v>0.99998489448799865</v>
      </c>
    </row>
    <row r="70" spans="1:40" ht="16.5" thickBot="1">
      <c r="A70" s="34"/>
      <c r="B70" s="34"/>
      <c r="C70" s="34">
        <v>37</v>
      </c>
      <c r="D70" s="38">
        <v>739.20640000000003</v>
      </c>
      <c r="E70" s="39">
        <v>31.261299999999999</v>
      </c>
      <c r="F70" s="39">
        <v>35.751199999999997</v>
      </c>
      <c r="G70" s="39">
        <v>36.850999999999999</v>
      </c>
      <c r="H70" s="39">
        <v>191.94300000000001</v>
      </c>
      <c r="I70" s="39">
        <v>2.7919999999999998</v>
      </c>
      <c r="J70" s="40">
        <f t="shared" si="8"/>
        <v>5.3317500000000004E-2</v>
      </c>
      <c r="L70" s="35"/>
      <c r="M70" s="36"/>
      <c r="N70" s="36"/>
      <c r="O70" s="36"/>
      <c r="P70" s="36"/>
      <c r="Q70" s="36"/>
      <c r="R70" s="37">
        <f t="shared" si="9"/>
        <v>0</v>
      </c>
      <c r="S70" s="20"/>
      <c r="T70" s="41"/>
      <c r="U70" s="42"/>
      <c r="V70" s="42"/>
      <c r="W70" s="41"/>
      <c r="X70" s="42"/>
      <c r="Y70" s="43"/>
      <c r="Z70">
        <v>262004</v>
      </c>
      <c r="AA70">
        <v>1454</v>
      </c>
      <c r="AB70">
        <v>260550</v>
      </c>
      <c r="AC70">
        <v>219296</v>
      </c>
      <c r="AD70">
        <v>6</v>
      </c>
      <c r="AE70">
        <v>219290</v>
      </c>
      <c r="AF70">
        <v>219296</v>
      </c>
      <c r="AG70">
        <v>2</v>
      </c>
      <c r="AH70">
        <v>219294</v>
      </c>
      <c r="AI70" s="123">
        <f t="shared" si="10"/>
        <v>5.5495335949069481E-3</v>
      </c>
      <c r="AJ70" s="123">
        <f t="shared" si="11"/>
        <v>0.99445046640509305</v>
      </c>
      <c r="AK70" s="123">
        <f t="shared" si="12"/>
        <v>2.7360280169268935E-5</v>
      </c>
      <c r="AL70" s="123">
        <f t="shared" si="13"/>
        <v>0.99997263971983075</v>
      </c>
      <c r="AM70" s="123">
        <f t="shared" si="14"/>
        <v>9.1200933897563104E-6</v>
      </c>
      <c r="AN70" s="123">
        <f t="shared" si="15"/>
        <v>0.99999087990661029</v>
      </c>
    </row>
    <row r="71" spans="1:40" ht="15.75">
      <c r="A71" s="13" t="s">
        <v>25</v>
      </c>
      <c r="B71" s="13" t="s">
        <v>88</v>
      </c>
      <c r="C71" s="13">
        <v>22</v>
      </c>
      <c r="D71" s="17">
        <v>29831.878400000001</v>
      </c>
      <c r="E71" s="18">
        <v>43.922800000000002</v>
      </c>
      <c r="F71" s="18">
        <v>46.956299999999999</v>
      </c>
      <c r="G71" s="18">
        <v>48.097999999999999</v>
      </c>
      <c r="H71" s="18">
        <v>4242.4930000000004</v>
      </c>
      <c r="I71" s="18">
        <v>56.174999999999997</v>
      </c>
      <c r="J71" s="19">
        <f t="shared" si="8"/>
        <v>1.1784702777777778</v>
      </c>
      <c r="L71" s="14"/>
      <c r="M71" s="15"/>
      <c r="N71" s="15"/>
      <c r="O71" s="15"/>
      <c r="P71" s="15"/>
      <c r="Q71" s="15"/>
      <c r="R71" s="16">
        <f t="shared" si="9"/>
        <v>0</v>
      </c>
      <c r="S71" s="20"/>
      <c r="T71" s="21" t="e">
        <f ca="1">bdrate($D71:$D74,E71:E74,$L71:$L74,M71:M74)</f>
        <v>#NAME?</v>
      </c>
      <c r="U71" s="22" t="e">
        <f ca="1">bdrate($D71:$D74,F71:F74,$L71:$L74,N71:N74)</f>
        <v>#NAME?</v>
      </c>
      <c r="V71" s="22" t="e">
        <f ca="1">bdrate($D71:$D74,G71:G74,$L71:$L74,O71:O74)</f>
        <v>#NAME?</v>
      </c>
      <c r="W71" s="44" t="e">
        <f ca="1">bdrateOld($D71:$D74,E71:E74,$L71:$L74,M71:M74)</f>
        <v>#NAME?</v>
      </c>
      <c r="X71" s="45" t="e">
        <f ca="1">bdrateOld($D71:$D74,F71:F74,$L71:$L74,N71:N74)</f>
        <v>#NAME?</v>
      </c>
      <c r="Y71" s="46" t="e">
        <f ca="1">bdrateOld($D71:$D74,G71:G74,$L71:$L74,O71:O74)</f>
        <v>#NAME?</v>
      </c>
      <c r="Z71">
        <v>7654284</v>
      </c>
      <c r="AA71">
        <v>15975</v>
      </c>
      <c r="AB71">
        <v>7638309</v>
      </c>
      <c r="AC71">
        <v>3998020</v>
      </c>
      <c r="AD71">
        <v>30</v>
      </c>
      <c r="AE71">
        <v>3997990</v>
      </c>
      <c r="AF71">
        <v>3998020</v>
      </c>
      <c r="AG71">
        <v>17</v>
      </c>
      <c r="AH71">
        <v>3998003</v>
      </c>
      <c r="AI71" s="123">
        <f t="shared" si="10"/>
        <v>2.087066536857007E-3</v>
      </c>
      <c r="AJ71" s="123">
        <f t="shared" si="11"/>
        <v>0.99791293346314303</v>
      </c>
      <c r="AK71" s="123">
        <f t="shared" si="12"/>
        <v>7.5037143385976054E-6</v>
      </c>
      <c r="AL71" s="123">
        <f t="shared" si="13"/>
        <v>0.99999249628566145</v>
      </c>
      <c r="AM71" s="123">
        <f t="shared" si="14"/>
        <v>4.2521047918719768E-6</v>
      </c>
      <c r="AN71" s="123">
        <f t="shared" si="15"/>
        <v>0.99999574789520818</v>
      </c>
    </row>
    <row r="72" spans="1:40" ht="15.75">
      <c r="A72" s="24" t="s">
        <v>26</v>
      </c>
      <c r="B72" s="24"/>
      <c r="C72" s="24">
        <v>27</v>
      </c>
      <c r="D72" s="28">
        <v>18362.031200000001</v>
      </c>
      <c r="E72" s="29">
        <v>41.299300000000002</v>
      </c>
      <c r="F72" s="29">
        <v>44.515000000000001</v>
      </c>
      <c r="G72" s="29">
        <v>45.7517</v>
      </c>
      <c r="H72" s="29">
        <v>3769.5459999999998</v>
      </c>
      <c r="I72" s="29">
        <v>50.777999999999999</v>
      </c>
      <c r="J72" s="30">
        <f t="shared" si="8"/>
        <v>1.047096111111111</v>
      </c>
      <c r="L72" s="25"/>
      <c r="M72" s="26"/>
      <c r="N72" s="26"/>
      <c r="O72" s="26"/>
      <c r="P72" s="26"/>
      <c r="Q72" s="26"/>
      <c r="R72" s="27">
        <f t="shared" si="9"/>
        <v>0</v>
      </c>
      <c r="S72" s="20"/>
      <c r="T72" s="31"/>
      <c r="U72" s="32"/>
      <c r="V72" s="32"/>
      <c r="W72" s="31"/>
      <c r="X72" s="32"/>
      <c r="Y72" s="33"/>
      <c r="Z72">
        <v>6148976</v>
      </c>
      <c r="AA72">
        <v>9359</v>
      </c>
      <c r="AB72">
        <v>6139617</v>
      </c>
      <c r="AC72">
        <v>3634112</v>
      </c>
      <c r="AD72">
        <v>4</v>
      </c>
      <c r="AE72">
        <v>3634108</v>
      </c>
      <c r="AF72">
        <v>3634112</v>
      </c>
      <c r="AG72">
        <v>12</v>
      </c>
      <c r="AH72">
        <v>3634100</v>
      </c>
      <c r="AI72" s="123">
        <f t="shared" si="10"/>
        <v>1.52204204407368E-3</v>
      </c>
      <c r="AJ72" s="123">
        <f t="shared" si="11"/>
        <v>0.99847795795592631</v>
      </c>
      <c r="AK72" s="123">
        <f t="shared" si="12"/>
        <v>1.1006815420108131E-6</v>
      </c>
      <c r="AL72" s="123">
        <f t="shared" si="13"/>
        <v>0.99999889931845798</v>
      </c>
      <c r="AM72" s="123">
        <f t="shared" si="14"/>
        <v>3.3020446260324394E-6</v>
      </c>
      <c r="AN72" s="123">
        <f t="shared" si="15"/>
        <v>0.99999669795537394</v>
      </c>
    </row>
    <row r="73" spans="1:40" ht="15.75">
      <c r="A73" s="24"/>
      <c r="B73" s="24"/>
      <c r="C73" s="24">
        <v>32</v>
      </c>
      <c r="D73" s="28">
        <v>11309.2032</v>
      </c>
      <c r="E73" s="29">
        <v>38.371200000000002</v>
      </c>
      <c r="F73" s="29">
        <v>42.483699999999999</v>
      </c>
      <c r="G73" s="29">
        <v>43.686</v>
      </c>
      <c r="H73" s="29">
        <v>3449.3069999999998</v>
      </c>
      <c r="I73" s="29">
        <v>46.518999999999998</v>
      </c>
      <c r="J73" s="30">
        <f t="shared" si="8"/>
        <v>0.95814083333333322</v>
      </c>
      <c r="L73" s="25"/>
      <c r="M73" s="26"/>
      <c r="N73" s="26"/>
      <c r="O73" s="26"/>
      <c r="P73" s="26"/>
      <c r="Q73" s="26"/>
      <c r="R73" s="27">
        <f t="shared" si="9"/>
        <v>0</v>
      </c>
      <c r="S73" s="20"/>
      <c r="T73" s="31"/>
      <c r="U73" s="32"/>
      <c r="V73" s="32"/>
      <c r="W73" s="31"/>
      <c r="X73" s="32"/>
      <c r="Y73" s="33"/>
      <c r="Z73">
        <v>4239488</v>
      </c>
      <c r="AA73">
        <v>5055</v>
      </c>
      <c r="AB73">
        <v>4234433</v>
      </c>
      <c r="AC73">
        <v>3090460</v>
      </c>
      <c r="AD73">
        <v>0</v>
      </c>
      <c r="AE73">
        <v>3090460</v>
      </c>
      <c r="AF73">
        <v>3090460</v>
      </c>
      <c r="AG73">
        <v>0</v>
      </c>
      <c r="AH73">
        <v>3090460</v>
      </c>
      <c r="AI73" s="123">
        <f t="shared" si="10"/>
        <v>1.192360964342864E-3</v>
      </c>
      <c r="AJ73" s="123">
        <f t="shared" si="11"/>
        <v>0.99880763903565717</v>
      </c>
      <c r="AK73" s="123">
        <f t="shared" si="12"/>
        <v>0</v>
      </c>
      <c r="AL73" s="123">
        <f t="shared" si="13"/>
        <v>1</v>
      </c>
      <c r="AM73" s="123">
        <f t="shared" si="14"/>
        <v>0</v>
      </c>
      <c r="AN73" s="123">
        <f t="shared" si="15"/>
        <v>1</v>
      </c>
    </row>
    <row r="74" spans="1:40" ht="16.5" thickBot="1">
      <c r="A74" s="24"/>
      <c r="B74" s="34"/>
      <c r="C74" s="34">
        <v>37</v>
      </c>
      <c r="D74" s="38">
        <v>6870.0335999999998</v>
      </c>
      <c r="E74" s="39">
        <v>35.2256</v>
      </c>
      <c r="F74" s="39">
        <v>41.121099999999998</v>
      </c>
      <c r="G74" s="39">
        <v>42.220500000000001</v>
      </c>
      <c r="H74" s="39">
        <v>3240.7489999999998</v>
      </c>
      <c r="I74" s="39">
        <v>42.12</v>
      </c>
      <c r="J74" s="40">
        <f t="shared" si="8"/>
        <v>0.9002080555555555</v>
      </c>
      <c r="L74" s="35"/>
      <c r="M74" s="36"/>
      <c r="N74" s="36"/>
      <c r="O74" s="36"/>
      <c r="P74" s="36"/>
      <c r="Q74" s="36"/>
      <c r="R74" s="37">
        <f t="shared" si="9"/>
        <v>0</v>
      </c>
      <c r="S74" s="20"/>
      <c r="T74" s="41"/>
      <c r="U74" s="42"/>
      <c r="V74" s="42"/>
      <c r="W74" s="41"/>
      <c r="X74" s="42"/>
      <c r="Y74" s="43"/>
      <c r="Z74">
        <v>2345772</v>
      </c>
      <c r="AA74">
        <v>1611</v>
      </c>
      <c r="AB74">
        <v>2344161</v>
      </c>
      <c r="AC74">
        <v>2345168</v>
      </c>
      <c r="AD74">
        <v>0</v>
      </c>
      <c r="AE74">
        <v>2345168</v>
      </c>
      <c r="AF74">
        <v>2345168</v>
      </c>
      <c r="AG74">
        <v>0</v>
      </c>
      <c r="AH74">
        <v>2345168</v>
      </c>
      <c r="AI74" s="123">
        <f t="shared" si="10"/>
        <v>6.8676751193210588E-4</v>
      </c>
      <c r="AJ74" s="123">
        <f t="shared" si="11"/>
        <v>0.99931323248806792</v>
      </c>
      <c r="AK74" s="123">
        <f t="shared" si="12"/>
        <v>0</v>
      </c>
      <c r="AL74" s="123">
        <f t="shared" si="13"/>
        <v>1</v>
      </c>
      <c r="AM74" s="123">
        <f t="shared" si="14"/>
        <v>0</v>
      </c>
      <c r="AN74" s="123">
        <f t="shared" si="15"/>
        <v>1</v>
      </c>
    </row>
    <row r="75" spans="1:40" ht="15.75">
      <c r="A75" s="24"/>
      <c r="B75" s="13" t="s">
        <v>89</v>
      </c>
      <c r="C75" s="13">
        <v>22</v>
      </c>
      <c r="D75" s="17">
        <v>19779.400799999999</v>
      </c>
      <c r="E75" s="18">
        <v>44.158700000000003</v>
      </c>
      <c r="F75" s="18">
        <v>48.320900000000002</v>
      </c>
      <c r="G75" s="18">
        <v>48.950299999999999</v>
      </c>
      <c r="H75" s="18">
        <v>3907.123</v>
      </c>
      <c r="I75" s="18">
        <v>47.345999999999997</v>
      </c>
      <c r="J75" s="19">
        <f t="shared" si="8"/>
        <v>1.0853119444444446</v>
      </c>
      <c r="L75" s="14"/>
      <c r="M75" s="15"/>
      <c r="N75" s="15"/>
      <c r="O75" s="15"/>
      <c r="P75" s="15"/>
      <c r="Q75" s="15"/>
      <c r="R75" s="16">
        <f t="shared" si="9"/>
        <v>0</v>
      </c>
      <c r="S75" s="20"/>
      <c r="T75" s="21" t="e">
        <f ca="1">bdrate($D75:$D78,E75:E78,$L75:$L78,M75:M78)</f>
        <v>#NAME?</v>
      </c>
      <c r="U75" s="22" t="e">
        <f ca="1">bdrate($D75:$D78,F75:F78,$L75:$L78,N75:N78)</f>
        <v>#NAME?</v>
      </c>
      <c r="V75" s="22" t="e">
        <f ca="1">bdrate($D75:$D78,G75:G78,$L75:$L78,O75:O78)</f>
        <v>#NAME?</v>
      </c>
      <c r="W75" s="44" t="e">
        <f ca="1">bdrateOld($D75:$D78,E75:E78,$L75:$L78,M75:M78)</f>
        <v>#NAME?</v>
      </c>
      <c r="X75" s="45" t="e">
        <f ca="1">bdrateOld($D75:$D78,F75:F78,$L75:$L78,N75:N78)</f>
        <v>#NAME?</v>
      </c>
      <c r="Y75" s="46" t="e">
        <f ca="1">bdrateOld($D75:$D78,G75:G78,$L75:$L78,O75:O78)</f>
        <v>#NAME?</v>
      </c>
      <c r="Z75">
        <v>4187340</v>
      </c>
      <c r="AA75">
        <v>17208</v>
      </c>
      <c r="AB75">
        <v>4170132</v>
      </c>
      <c r="AC75">
        <v>2123032</v>
      </c>
      <c r="AD75">
        <v>79</v>
      </c>
      <c r="AE75">
        <v>2122953</v>
      </c>
      <c r="AF75">
        <v>2123032</v>
      </c>
      <c r="AG75">
        <v>15</v>
      </c>
      <c r="AH75">
        <v>2123017</v>
      </c>
      <c r="AI75" s="123">
        <f t="shared" si="10"/>
        <v>4.1095301551820488E-3</v>
      </c>
      <c r="AJ75" s="123">
        <f t="shared" si="11"/>
        <v>0.99589046984481799</v>
      </c>
      <c r="AK75" s="123">
        <f t="shared" si="12"/>
        <v>3.721093228929192E-5</v>
      </c>
      <c r="AL75" s="123">
        <f t="shared" si="13"/>
        <v>0.99996278906771074</v>
      </c>
      <c r="AM75" s="123">
        <f t="shared" si="14"/>
        <v>7.0653668903718831E-6</v>
      </c>
      <c r="AN75" s="123">
        <f t="shared" si="15"/>
        <v>0.99999293463310968</v>
      </c>
    </row>
    <row r="76" spans="1:40" ht="15.75">
      <c r="A76" s="24"/>
      <c r="B76" s="24"/>
      <c r="C76" s="24">
        <v>27</v>
      </c>
      <c r="D76" s="28">
        <v>11087.835999999999</v>
      </c>
      <c r="E76" s="29">
        <v>41.917000000000002</v>
      </c>
      <c r="F76" s="29">
        <v>46.224200000000003</v>
      </c>
      <c r="G76" s="29">
        <v>46.814399999999999</v>
      </c>
      <c r="H76" s="29">
        <v>3474.1889999999999</v>
      </c>
      <c r="I76" s="29">
        <v>43.226999999999997</v>
      </c>
      <c r="J76" s="30">
        <f t="shared" si="8"/>
        <v>0.96505249999999998</v>
      </c>
      <c r="L76" s="25"/>
      <c r="M76" s="26"/>
      <c r="N76" s="26"/>
      <c r="O76" s="26"/>
      <c r="P76" s="26"/>
      <c r="Q76" s="26"/>
      <c r="R76" s="27">
        <f t="shared" si="9"/>
        <v>0</v>
      </c>
      <c r="S76" s="20"/>
      <c r="T76" s="31"/>
      <c r="U76" s="32"/>
      <c r="V76" s="32"/>
      <c r="W76" s="31"/>
      <c r="X76" s="32"/>
      <c r="Y76" s="33"/>
      <c r="Z76">
        <v>3338464</v>
      </c>
      <c r="AA76">
        <v>10966</v>
      </c>
      <c r="AB76">
        <v>3327498</v>
      </c>
      <c r="AC76">
        <v>1970048</v>
      </c>
      <c r="AD76">
        <v>3</v>
      </c>
      <c r="AE76">
        <v>1970045</v>
      </c>
      <c r="AF76">
        <v>1970048</v>
      </c>
      <c r="AG76">
        <v>2</v>
      </c>
      <c r="AH76">
        <v>1970046</v>
      </c>
      <c r="AI76" s="123">
        <f t="shared" si="10"/>
        <v>3.2847441218476522E-3</v>
      </c>
      <c r="AJ76" s="123">
        <f t="shared" si="11"/>
        <v>0.99671525587815235</v>
      </c>
      <c r="AK76" s="123">
        <f t="shared" si="12"/>
        <v>1.5228055357026834E-6</v>
      </c>
      <c r="AL76" s="123">
        <f t="shared" si="13"/>
        <v>0.99999847719446433</v>
      </c>
      <c r="AM76" s="123">
        <f t="shared" si="14"/>
        <v>1.0152036904684557E-6</v>
      </c>
      <c r="AN76" s="123">
        <f t="shared" si="15"/>
        <v>0.99999898479630955</v>
      </c>
    </row>
    <row r="77" spans="1:40" ht="15.75">
      <c r="A77" s="24"/>
      <c r="B77" s="24"/>
      <c r="C77" s="24">
        <v>32</v>
      </c>
      <c r="D77" s="28">
        <v>6343.0343999999996</v>
      </c>
      <c r="E77" s="29">
        <v>39.513300000000001</v>
      </c>
      <c r="F77" s="29">
        <v>44.312800000000003</v>
      </c>
      <c r="G77" s="29">
        <v>44.885800000000003</v>
      </c>
      <c r="H77" s="29">
        <v>3197.88</v>
      </c>
      <c r="I77" s="29">
        <v>40.466000000000001</v>
      </c>
      <c r="J77" s="30">
        <f t="shared" si="8"/>
        <v>0.88829999999999998</v>
      </c>
      <c r="L77" s="25"/>
      <c r="M77" s="26"/>
      <c r="N77" s="26"/>
      <c r="O77" s="26"/>
      <c r="P77" s="26"/>
      <c r="Q77" s="26"/>
      <c r="R77" s="27">
        <f t="shared" si="9"/>
        <v>0</v>
      </c>
      <c r="S77" s="20"/>
      <c r="T77" s="31"/>
      <c r="U77" s="32"/>
      <c r="V77" s="32"/>
      <c r="W77" s="31"/>
      <c r="X77" s="32"/>
      <c r="Y77" s="33"/>
      <c r="Z77">
        <v>2278708</v>
      </c>
      <c r="AA77">
        <v>7785</v>
      </c>
      <c r="AB77">
        <v>2270923</v>
      </c>
      <c r="AC77">
        <v>1722032</v>
      </c>
      <c r="AD77">
        <v>0</v>
      </c>
      <c r="AE77">
        <v>1722032</v>
      </c>
      <c r="AF77">
        <v>1722032</v>
      </c>
      <c r="AG77">
        <v>0</v>
      </c>
      <c r="AH77">
        <v>1722032</v>
      </c>
      <c r="AI77" s="123">
        <f t="shared" si="10"/>
        <v>3.4164096496786776E-3</v>
      </c>
      <c r="AJ77" s="123">
        <f t="shared" si="11"/>
        <v>0.99658359035032129</v>
      </c>
      <c r="AK77" s="123">
        <f t="shared" si="12"/>
        <v>0</v>
      </c>
      <c r="AL77" s="123">
        <f t="shared" si="13"/>
        <v>1</v>
      </c>
      <c r="AM77" s="123">
        <f t="shared" si="14"/>
        <v>0</v>
      </c>
      <c r="AN77" s="123">
        <f t="shared" si="15"/>
        <v>1</v>
      </c>
    </row>
    <row r="78" spans="1:40" ht="16.5" thickBot="1">
      <c r="A78" s="24"/>
      <c r="B78" s="34"/>
      <c r="C78" s="34">
        <v>37</v>
      </c>
      <c r="D78" s="38">
        <v>3653.6511999999998</v>
      </c>
      <c r="E78" s="39">
        <v>36.875999999999998</v>
      </c>
      <c r="F78" s="39">
        <v>42.798000000000002</v>
      </c>
      <c r="G78" s="39">
        <v>43.262700000000002</v>
      </c>
      <c r="H78" s="39">
        <v>2998.308</v>
      </c>
      <c r="I78" s="39">
        <v>38.064</v>
      </c>
      <c r="J78" s="40">
        <f t="shared" si="8"/>
        <v>0.83286333333333329</v>
      </c>
      <c r="L78" s="35"/>
      <c r="M78" s="36"/>
      <c r="N78" s="36"/>
      <c r="O78" s="36"/>
      <c r="P78" s="36"/>
      <c r="Q78" s="36"/>
      <c r="R78" s="37">
        <f t="shared" si="9"/>
        <v>0</v>
      </c>
      <c r="S78" s="20"/>
      <c r="T78" s="41"/>
      <c r="U78" s="42"/>
      <c r="V78" s="42"/>
      <c r="W78" s="41"/>
      <c r="X78" s="42"/>
      <c r="Y78" s="43"/>
      <c r="Z78">
        <v>1208220</v>
      </c>
      <c r="AA78">
        <v>2831</v>
      </c>
      <c r="AB78">
        <v>1205389</v>
      </c>
      <c r="AC78">
        <v>1353208</v>
      </c>
      <c r="AD78">
        <v>0</v>
      </c>
      <c r="AE78">
        <v>1353208</v>
      </c>
      <c r="AF78">
        <v>1353208</v>
      </c>
      <c r="AG78">
        <v>0</v>
      </c>
      <c r="AH78">
        <v>1353208</v>
      </c>
      <c r="AI78" s="123">
        <f t="shared" si="10"/>
        <v>2.3431163198755194E-3</v>
      </c>
      <c r="AJ78" s="123">
        <f t="shared" si="11"/>
        <v>0.99765688368012451</v>
      </c>
      <c r="AK78" s="123">
        <f t="shared" si="12"/>
        <v>0</v>
      </c>
      <c r="AL78" s="123">
        <f t="shared" si="13"/>
        <v>1</v>
      </c>
      <c r="AM78" s="123">
        <f t="shared" si="14"/>
        <v>0</v>
      </c>
      <c r="AN78" s="123">
        <f t="shared" si="15"/>
        <v>1</v>
      </c>
    </row>
    <row r="79" spans="1:40" ht="15.75">
      <c r="A79" s="24"/>
      <c r="B79" s="13" t="s">
        <v>90</v>
      </c>
      <c r="C79" s="13">
        <v>22</v>
      </c>
      <c r="D79" s="17">
        <v>21807.319200000002</v>
      </c>
      <c r="E79" s="18">
        <v>44.549500000000002</v>
      </c>
      <c r="F79" s="18">
        <v>47.7029</v>
      </c>
      <c r="G79" s="18">
        <v>48.569699999999997</v>
      </c>
      <c r="H79" s="18">
        <v>3931.5520000000001</v>
      </c>
      <c r="I79" s="18">
        <v>48.875</v>
      </c>
      <c r="J79" s="19">
        <f t="shared" si="8"/>
        <v>1.0920977777777778</v>
      </c>
      <c r="L79" s="14"/>
      <c r="M79" s="15"/>
      <c r="N79" s="15"/>
      <c r="O79" s="15"/>
      <c r="P79" s="15"/>
      <c r="Q79" s="15"/>
      <c r="R79" s="16">
        <f t="shared" si="9"/>
        <v>0</v>
      </c>
      <c r="S79" s="20"/>
      <c r="T79" s="21" t="e">
        <f ca="1">bdrate($D79:$D82,E79:E82,$L79:$L82,M79:M82)</f>
        <v>#NAME?</v>
      </c>
      <c r="U79" s="22" t="e">
        <f ca="1">bdrate($D79:$D82,F79:F82,$L79:$L82,N79:N82)</f>
        <v>#NAME?</v>
      </c>
      <c r="V79" s="22" t="e">
        <f ca="1">bdrate($D79:$D82,G79:G82,$L79:$L82,O79:O82)</f>
        <v>#NAME?</v>
      </c>
      <c r="W79" s="44" t="e">
        <f ca="1">bdrateOld($D79:$D82,E79:E82,$L79:$L82,M79:M82)</f>
        <v>#NAME?</v>
      </c>
      <c r="X79" s="45" t="e">
        <f ca="1">bdrateOld($D79:$D82,F79:F82,$L79:$L82,N79:N82)</f>
        <v>#NAME?</v>
      </c>
      <c r="Y79" s="46" t="e">
        <f ca="1">bdrateOld($D79:$D82,G79:G82,$L79:$L82,O79:O82)</f>
        <v>#NAME?</v>
      </c>
      <c r="Z79">
        <v>4713580</v>
      </c>
      <c r="AA79">
        <v>30529</v>
      </c>
      <c r="AB79">
        <v>4683051</v>
      </c>
      <c r="AC79">
        <v>2425452</v>
      </c>
      <c r="AD79">
        <v>1107</v>
      </c>
      <c r="AE79">
        <v>2424345</v>
      </c>
      <c r="AF79">
        <v>2425452</v>
      </c>
      <c r="AG79">
        <v>2598</v>
      </c>
      <c r="AH79">
        <v>2422854</v>
      </c>
      <c r="AI79" s="123">
        <f t="shared" si="10"/>
        <v>6.4768180448830821E-3</v>
      </c>
      <c r="AJ79" s="123">
        <f t="shared" si="11"/>
        <v>0.99352318195511691</v>
      </c>
      <c r="AK79" s="123">
        <f t="shared" si="12"/>
        <v>4.5640977434309151E-4</v>
      </c>
      <c r="AL79" s="123">
        <f t="shared" si="13"/>
        <v>0.99954359022565686</v>
      </c>
      <c r="AM79" s="123">
        <f t="shared" si="14"/>
        <v>1.071140554420372E-3</v>
      </c>
      <c r="AN79" s="123">
        <f t="shared" si="15"/>
        <v>0.99892885944557963</v>
      </c>
    </row>
    <row r="80" spans="1:40" ht="15.75">
      <c r="A80" s="24"/>
      <c r="B80" s="24"/>
      <c r="C80" s="24">
        <v>27</v>
      </c>
      <c r="D80" s="28">
        <v>13107.88</v>
      </c>
      <c r="E80" s="29">
        <v>42.181199999999997</v>
      </c>
      <c r="F80" s="29">
        <v>45.469000000000001</v>
      </c>
      <c r="G80" s="29">
        <v>46.370399999999997</v>
      </c>
      <c r="H80" s="29">
        <v>3515.7950000000001</v>
      </c>
      <c r="I80" s="29">
        <v>44.585000000000001</v>
      </c>
      <c r="J80" s="30">
        <f t="shared" si="8"/>
        <v>0.9766097222222222</v>
      </c>
      <c r="L80" s="25"/>
      <c r="M80" s="26"/>
      <c r="N80" s="26"/>
      <c r="O80" s="26"/>
      <c r="P80" s="26"/>
      <c r="Q80" s="26"/>
      <c r="R80" s="27">
        <f t="shared" si="9"/>
        <v>0</v>
      </c>
      <c r="S80" s="20"/>
      <c r="T80" s="31"/>
      <c r="U80" s="32"/>
      <c r="V80" s="32"/>
      <c r="W80" s="31"/>
      <c r="X80" s="32"/>
      <c r="Y80" s="33"/>
      <c r="Z80">
        <v>3802232</v>
      </c>
      <c r="AA80">
        <v>17874</v>
      </c>
      <c r="AB80">
        <v>3784358</v>
      </c>
      <c r="AC80">
        <v>2180452</v>
      </c>
      <c r="AD80">
        <v>727</v>
      </c>
      <c r="AE80">
        <v>2179725</v>
      </c>
      <c r="AF80">
        <v>2180452</v>
      </c>
      <c r="AG80">
        <v>1727</v>
      </c>
      <c r="AH80">
        <v>2178725</v>
      </c>
      <c r="AI80" s="123">
        <f t="shared" si="10"/>
        <v>4.7009230367847099E-3</v>
      </c>
      <c r="AJ80" s="123">
        <f t="shared" si="11"/>
        <v>0.99529907696321529</v>
      </c>
      <c r="AK80" s="123">
        <f t="shared" si="12"/>
        <v>3.3341710801246716E-4</v>
      </c>
      <c r="AL80" s="123">
        <f t="shared" si="13"/>
        <v>0.99966658289198751</v>
      </c>
      <c r="AM80" s="123">
        <f t="shared" si="14"/>
        <v>7.9203761421943702E-4</v>
      </c>
      <c r="AN80" s="123">
        <f t="shared" si="15"/>
        <v>0.99920796238578058</v>
      </c>
    </row>
    <row r="81" spans="1:40" ht="15.75">
      <c r="A81" s="24"/>
      <c r="B81" s="24"/>
      <c r="C81" s="24">
        <v>32</v>
      </c>
      <c r="D81" s="28">
        <v>7948.6391999999996</v>
      </c>
      <c r="E81" s="29">
        <v>39.480400000000003</v>
      </c>
      <c r="F81" s="29">
        <v>43.472000000000001</v>
      </c>
      <c r="G81" s="29">
        <v>44.4253</v>
      </c>
      <c r="H81" s="29">
        <v>3260.0459999999998</v>
      </c>
      <c r="I81" s="29">
        <v>41.496000000000002</v>
      </c>
      <c r="J81" s="30">
        <f t="shared" si="8"/>
        <v>0.90556833333333331</v>
      </c>
      <c r="L81" s="25"/>
      <c r="M81" s="26"/>
      <c r="N81" s="26"/>
      <c r="O81" s="26"/>
      <c r="P81" s="26"/>
      <c r="Q81" s="26"/>
      <c r="R81" s="27">
        <f t="shared" si="9"/>
        <v>0</v>
      </c>
      <c r="S81" s="20"/>
      <c r="T81" s="31"/>
      <c r="U81" s="32"/>
      <c r="V81" s="32"/>
      <c r="W81" s="31"/>
      <c r="X81" s="32"/>
      <c r="Y81" s="33"/>
      <c r="Z81">
        <v>2876172</v>
      </c>
      <c r="AA81">
        <v>10973</v>
      </c>
      <c r="AB81">
        <v>2865199</v>
      </c>
      <c r="AC81">
        <v>1870764</v>
      </c>
      <c r="AD81">
        <v>40</v>
      </c>
      <c r="AE81">
        <v>1870724</v>
      </c>
      <c r="AF81">
        <v>1870764</v>
      </c>
      <c r="AG81">
        <v>692</v>
      </c>
      <c r="AH81">
        <v>1870072</v>
      </c>
      <c r="AI81" s="123">
        <f t="shared" si="10"/>
        <v>3.8151404018952968E-3</v>
      </c>
      <c r="AJ81" s="123">
        <f t="shared" si="11"/>
        <v>0.99618485959810466</v>
      </c>
      <c r="AK81" s="123">
        <f t="shared" si="12"/>
        <v>2.1381638731555664E-5</v>
      </c>
      <c r="AL81" s="123">
        <f t="shared" si="13"/>
        <v>0.99997861836126845</v>
      </c>
      <c r="AM81" s="123">
        <f t="shared" si="14"/>
        <v>3.6990235005591299E-4</v>
      </c>
      <c r="AN81" s="123">
        <f t="shared" si="15"/>
        <v>0.99963009764994404</v>
      </c>
    </row>
    <row r="82" spans="1:40" ht="16.5" thickBot="1">
      <c r="A82" s="34"/>
      <c r="B82" s="34"/>
      <c r="C82" s="34">
        <v>37</v>
      </c>
      <c r="D82" s="38">
        <v>4809.4704000000002</v>
      </c>
      <c r="E82" s="39">
        <v>36.548099999999998</v>
      </c>
      <c r="F82" s="39">
        <v>42.023200000000003</v>
      </c>
      <c r="G82" s="39">
        <v>42.917099999999998</v>
      </c>
      <c r="H82" s="39">
        <v>3078.3980000000001</v>
      </c>
      <c r="I82" s="39">
        <v>38.984000000000002</v>
      </c>
      <c r="J82" s="40">
        <f t="shared" si="8"/>
        <v>0.8551105555555556</v>
      </c>
      <c r="L82" s="35"/>
      <c r="M82" s="36"/>
      <c r="N82" s="36"/>
      <c r="O82" s="36"/>
      <c r="P82" s="36"/>
      <c r="Q82" s="36"/>
      <c r="R82" s="37">
        <f t="shared" si="9"/>
        <v>0</v>
      </c>
      <c r="S82" s="20"/>
      <c r="T82" s="41"/>
      <c r="U82" s="42"/>
      <c r="V82" s="42"/>
      <c r="W82" s="41"/>
      <c r="X82" s="42"/>
      <c r="Y82" s="43"/>
      <c r="Z82">
        <v>1879424</v>
      </c>
      <c r="AA82">
        <v>4872</v>
      </c>
      <c r="AB82">
        <v>1874552</v>
      </c>
      <c r="AC82">
        <v>1511184</v>
      </c>
      <c r="AD82">
        <v>0</v>
      </c>
      <c r="AE82">
        <v>1511184</v>
      </c>
      <c r="AF82">
        <v>1511184</v>
      </c>
      <c r="AG82">
        <v>53</v>
      </c>
      <c r="AH82">
        <v>1511131</v>
      </c>
      <c r="AI82" s="123">
        <f t="shared" si="10"/>
        <v>2.5922835932711301E-3</v>
      </c>
      <c r="AJ82" s="123">
        <f t="shared" si="11"/>
        <v>0.99740771640672887</v>
      </c>
      <c r="AK82" s="123">
        <f t="shared" si="12"/>
        <v>0</v>
      </c>
      <c r="AL82" s="123">
        <f t="shared" si="13"/>
        <v>1</v>
      </c>
      <c r="AM82" s="123">
        <f t="shared" si="14"/>
        <v>3.5071837711357452E-5</v>
      </c>
      <c r="AN82" s="123">
        <f t="shared" si="15"/>
        <v>0.99996492816228866</v>
      </c>
    </row>
    <row r="83" spans="1:40" ht="15.75">
      <c r="A83" s="117" t="s">
        <v>61</v>
      </c>
      <c r="B83" s="117" t="s">
        <v>62</v>
      </c>
      <c r="C83" s="117">
        <v>22</v>
      </c>
      <c r="D83" s="17">
        <v>22614.186399999999</v>
      </c>
      <c r="E83" s="18">
        <v>42.0321</v>
      </c>
      <c r="F83" s="18">
        <v>43.824800000000003</v>
      </c>
      <c r="G83" s="18">
        <v>44.423499999999997</v>
      </c>
      <c r="H83" s="18">
        <v>1957.36</v>
      </c>
      <c r="I83" s="18">
        <v>27.44</v>
      </c>
      <c r="J83" s="19">
        <f t="shared" si="8"/>
        <v>0.54371111111111103</v>
      </c>
      <c r="L83" s="14"/>
      <c r="M83" s="15"/>
      <c r="N83" s="15"/>
      <c r="O83" s="15"/>
      <c r="P83" s="15"/>
      <c r="Q83" s="15"/>
      <c r="R83" s="16">
        <f t="shared" si="9"/>
        <v>0</v>
      </c>
      <c r="S83" s="20"/>
      <c r="T83" s="21" t="e">
        <f ca="1">bdrate($D83:$D86,E83:E86,$L83:$L86,M83:M86)</f>
        <v>#NAME?</v>
      </c>
      <c r="U83" s="22" t="e">
        <f ca="1">bdrate($D83:$D86,F83:F86,$L83:$L86,N83:N86)</f>
        <v>#NAME?</v>
      </c>
      <c r="V83" s="22" t="e">
        <f ca="1">bdrate($D83:$D86,G83:G86,$L83:$L86,O83:O86)</f>
        <v>#NAME?</v>
      </c>
      <c r="W83" s="44" t="e">
        <f ca="1">bdrateOld($D83:$D86,E83:E86,$L83:$L86,M83:M86)</f>
        <v>#NAME?</v>
      </c>
      <c r="X83" s="45" t="e">
        <f ca="1">bdrateOld($D83:$D86,F83:F86,$L83:$L86,N83:N86)</f>
        <v>#NAME?</v>
      </c>
      <c r="Y83" s="46" t="e">
        <f ca="1">bdrateOld($D83:$D86,G83:G86,$L83:$L86,O83:O86)</f>
        <v>#NAME?</v>
      </c>
      <c r="Z83">
        <v>6752752</v>
      </c>
      <c r="AA83">
        <v>404806</v>
      </c>
      <c r="AB83">
        <v>6347946</v>
      </c>
      <c r="AC83">
        <v>2584224</v>
      </c>
      <c r="AD83">
        <v>56058</v>
      </c>
      <c r="AE83">
        <v>2528166</v>
      </c>
      <c r="AF83">
        <v>2584224</v>
      </c>
      <c r="AG83">
        <v>57534</v>
      </c>
      <c r="AH83">
        <v>2526690</v>
      </c>
      <c r="AI83" s="123">
        <f t="shared" si="10"/>
        <v>5.9946818719242172E-2</v>
      </c>
      <c r="AJ83" s="123">
        <f t="shared" si="11"/>
        <v>0.94005318128075788</v>
      </c>
      <c r="AK83" s="123">
        <f t="shared" si="12"/>
        <v>2.1692391990787176E-2</v>
      </c>
      <c r="AL83" s="123">
        <f t="shared" si="13"/>
        <v>0.97830760800921279</v>
      </c>
      <c r="AM83" s="123">
        <f t="shared" si="14"/>
        <v>2.2263549908986217E-2</v>
      </c>
      <c r="AN83" s="123">
        <f t="shared" si="15"/>
        <v>0.97773645009101373</v>
      </c>
    </row>
    <row r="84" spans="1:40" ht="15.75">
      <c r="A84" s="118"/>
      <c r="B84" s="118"/>
      <c r="C84" s="118">
        <v>27</v>
      </c>
      <c r="D84" s="28">
        <v>13096.967199999999</v>
      </c>
      <c r="E84" s="29">
        <v>38.5396</v>
      </c>
      <c r="F84" s="29">
        <v>40.679400000000001</v>
      </c>
      <c r="G84" s="29">
        <v>40.951099999999997</v>
      </c>
      <c r="H84" s="29">
        <v>1666.9169999999999</v>
      </c>
      <c r="I84" s="29">
        <v>22.838000000000001</v>
      </c>
      <c r="J84" s="30">
        <f t="shared" si="8"/>
        <v>0.46303249999999996</v>
      </c>
      <c r="L84" s="25"/>
      <c r="M84" s="26"/>
      <c r="N84" s="26"/>
      <c r="O84" s="26"/>
      <c r="P84" s="26"/>
      <c r="Q84" s="26"/>
      <c r="R84" s="27">
        <f t="shared" si="9"/>
        <v>0</v>
      </c>
      <c r="S84" s="20"/>
      <c r="T84" s="31"/>
      <c r="U84" s="32"/>
      <c r="V84" s="32"/>
      <c r="W84" s="31"/>
      <c r="X84" s="32"/>
      <c r="Y84" s="33"/>
      <c r="Z84">
        <v>4439312</v>
      </c>
      <c r="AA84">
        <v>253069</v>
      </c>
      <c r="AB84">
        <v>4186243</v>
      </c>
      <c r="AC84">
        <v>2225940</v>
      </c>
      <c r="AD84">
        <v>41494</v>
      </c>
      <c r="AE84">
        <v>2184446</v>
      </c>
      <c r="AF84">
        <v>2225940</v>
      </c>
      <c r="AG84">
        <v>41314</v>
      </c>
      <c r="AH84">
        <v>2184626</v>
      </c>
      <c r="AI84" s="123">
        <f t="shared" si="10"/>
        <v>5.7006355939839326E-2</v>
      </c>
      <c r="AJ84" s="123">
        <f t="shared" si="11"/>
        <v>0.94299364406016062</v>
      </c>
      <c r="AK84" s="123">
        <f t="shared" si="12"/>
        <v>1.8641113417252934E-2</v>
      </c>
      <c r="AL84" s="123">
        <f t="shared" si="13"/>
        <v>0.98135888658274706</v>
      </c>
      <c r="AM84" s="123">
        <f t="shared" si="14"/>
        <v>1.8560248703918345E-2</v>
      </c>
      <c r="AN84" s="123">
        <f t="shared" si="15"/>
        <v>0.98143975129608163</v>
      </c>
    </row>
    <row r="85" spans="1:40" ht="15.75">
      <c r="A85" s="118"/>
      <c r="B85" s="118"/>
      <c r="C85" s="118">
        <v>32</v>
      </c>
      <c r="D85" s="28">
        <v>7536.2240000000002</v>
      </c>
      <c r="E85" s="29">
        <v>35.404400000000003</v>
      </c>
      <c r="F85" s="29">
        <v>38.1051</v>
      </c>
      <c r="G85" s="29">
        <v>38.166600000000003</v>
      </c>
      <c r="H85" s="29">
        <v>1433.181</v>
      </c>
      <c r="I85" s="29">
        <v>19.405999999999999</v>
      </c>
      <c r="J85" s="30">
        <f t="shared" si="8"/>
        <v>0.39810583333333333</v>
      </c>
      <c r="L85" s="25"/>
      <c r="M85" s="26"/>
      <c r="N85" s="26"/>
      <c r="O85" s="26"/>
      <c r="P85" s="26"/>
      <c r="Q85" s="26"/>
      <c r="R85" s="27">
        <f t="shared" si="9"/>
        <v>0</v>
      </c>
      <c r="S85" s="20"/>
      <c r="T85" s="31"/>
      <c r="U85" s="32"/>
      <c r="V85" s="32"/>
      <c r="W85" s="31"/>
      <c r="X85" s="32"/>
      <c r="Y85" s="33"/>
      <c r="Z85">
        <v>2618340</v>
      </c>
      <c r="AA85">
        <v>147645</v>
      </c>
      <c r="AB85">
        <v>2470695</v>
      </c>
      <c r="AC85">
        <v>1725648</v>
      </c>
      <c r="AD85">
        <v>24934</v>
      </c>
      <c r="AE85">
        <v>1700714</v>
      </c>
      <c r="AF85">
        <v>1725648</v>
      </c>
      <c r="AG85">
        <v>23588</v>
      </c>
      <c r="AH85">
        <v>1702060</v>
      </c>
      <c r="AI85" s="123">
        <f t="shared" si="10"/>
        <v>5.6388780677834045E-2</v>
      </c>
      <c r="AJ85" s="123">
        <f t="shared" si="11"/>
        <v>0.94361121932216596</v>
      </c>
      <c r="AK85" s="123">
        <f t="shared" si="12"/>
        <v>1.4449064930970859E-2</v>
      </c>
      <c r="AL85" s="123">
        <f t="shared" si="13"/>
        <v>0.98555093506902913</v>
      </c>
      <c r="AM85" s="123">
        <f t="shared" si="14"/>
        <v>1.3669068083409827E-2</v>
      </c>
      <c r="AN85" s="123">
        <f t="shared" si="15"/>
        <v>0.98633093191659016</v>
      </c>
    </row>
    <row r="86" spans="1:40" ht="16.5" thickBot="1">
      <c r="A86" s="118"/>
      <c r="B86" s="119"/>
      <c r="C86" s="119">
        <v>37</v>
      </c>
      <c r="D86" s="38">
        <v>4401.1304</v>
      </c>
      <c r="E86" s="39">
        <v>32.457299999999996</v>
      </c>
      <c r="F86" s="39">
        <v>36.178600000000003</v>
      </c>
      <c r="G86" s="39">
        <v>36.1389</v>
      </c>
      <c r="H86" s="39">
        <v>1285.027</v>
      </c>
      <c r="I86" s="39">
        <v>16.879000000000001</v>
      </c>
      <c r="J86" s="40">
        <f t="shared" si="8"/>
        <v>0.35695194444444445</v>
      </c>
      <c r="L86" s="35"/>
      <c r="M86" s="36"/>
      <c r="N86" s="36"/>
      <c r="O86" s="36"/>
      <c r="P86" s="36"/>
      <c r="Q86" s="36"/>
      <c r="R86" s="37">
        <f t="shared" si="9"/>
        <v>0</v>
      </c>
      <c r="S86" s="20"/>
      <c r="T86" s="41"/>
      <c r="U86" s="42"/>
      <c r="V86" s="42"/>
      <c r="W86" s="41"/>
      <c r="X86" s="42"/>
      <c r="Y86" s="43"/>
      <c r="Z86">
        <v>1590036</v>
      </c>
      <c r="AA86">
        <v>57027</v>
      </c>
      <c r="AB86">
        <v>1533009</v>
      </c>
      <c r="AC86">
        <v>1251520</v>
      </c>
      <c r="AD86">
        <v>5761</v>
      </c>
      <c r="AE86">
        <v>1245759</v>
      </c>
      <c r="AF86">
        <v>1251520</v>
      </c>
      <c r="AG86">
        <v>5071</v>
      </c>
      <c r="AH86">
        <v>1246449</v>
      </c>
      <c r="AI86" s="123">
        <f t="shared" si="10"/>
        <v>3.5865225693003176E-2</v>
      </c>
      <c r="AJ86" s="123">
        <f t="shared" si="11"/>
        <v>0.96413477430699679</v>
      </c>
      <c r="AK86" s="123">
        <f t="shared" si="12"/>
        <v>4.6032025057530044E-3</v>
      </c>
      <c r="AL86" s="123">
        <f t="shared" si="13"/>
        <v>0.99539679749424703</v>
      </c>
      <c r="AM86" s="123">
        <f t="shared" si="14"/>
        <v>4.051872922526208E-3</v>
      </c>
      <c r="AN86" s="123">
        <f t="shared" si="15"/>
        <v>0.99594812707747382</v>
      </c>
    </row>
    <row r="87" spans="1:40" ht="15.75">
      <c r="A87" s="118"/>
      <c r="B87" s="117" t="s">
        <v>63</v>
      </c>
      <c r="C87" s="117">
        <v>22</v>
      </c>
      <c r="D87" s="17">
        <v>22758.876</v>
      </c>
      <c r="E87" s="18">
        <v>45.033499999999997</v>
      </c>
      <c r="F87" s="18">
        <v>46.698999999999998</v>
      </c>
      <c r="G87" s="18">
        <v>47.084600000000002</v>
      </c>
      <c r="H87" s="18">
        <v>3449.806</v>
      </c>
      <c r="I87" s="18">
        <v>45.552</v>
      </c>
      <c r="J87" s="19">
        <f t="shared" si="8"/>
        <v>0.95827944444444446</v>
      </c>
      <c r="L87" s="14"/>
      <c r="M87" s="15"/>
      <c r="N87" s="15"/>
      <c r="O87" s="15"/>
      <c r="P87" s="15"/>
      <c r="Q87" s="15"/>
      <c r="R87" s="16">
        <f t="shared" si="9"/>
        <v>0</v>
      </c>
      <c r="S87" s="20"/>
      <c r="T87" s="21" t="e">
        <f ca="1">bdrate($D87:$D90,E87:E90,$L87:$L90,M87:M90)</f>
        <v>#NAME?</v>
      </c>
      <c r="U87" s="22" t="e">
        <f ca="1">bdrate($D87:$D90,F87:F90,$L87:$L90,N87:N90)</f>
        <v>#NAME?</v>
      </c>
      <c r="V87" s="22" t="e">
        <f ca="1">bdrate($D87:$D90,G87:G90,$L87:$L90,O87:O90)</f>
        <v>#NAME?</v>
      </c>
      <c r="W87" s="44" t="e">
        <f ca="1">bdrateOld($D87:$D90,E87:E90,$L87:$L90,M87:M90)</f>
        <v>#NAME?</v>
      </c>
      <c r="X87" s="45" t="e">
        <f ca="1">bdrateOld($D87:$D90,F87:F90,$L87:$L90,N87:N90)</f>
        <v>#NAME?</v>
      </c>
      <c r="Y87" s="46" t="e">
        <f ca="1">bdrateOld($D87:$D90,G87:G90,$L87:$L90,O87:O90)</f>
        <v>#NAME?</v>
      </c>
      <c r="Z87">
        <v>8174252</v>
      </c>
      <c r="AA87">
        <v>2739411</v>
      </c>
      <c r="AB87">
        <v>5434841</v>
      </c>
      <c r="AC87">
        <v>3326640</v>
      </c>
      <c r="AD87">
        <v>186682</v>
      </c>
      <c r="AE87">
        <v>3139958</v>
      </c>
      <c r="AF87">
        <v>3326640</v>
      </c>
      <c r="AG87">
        <v>272951</v>
      </c>
      <c r="AH87">
        <v>3053689</v>
      </c>
      <c r="AI87" s="123">
        <f t="shared" si="10"/>
        <v>0.33512681037971426</v>
      </c>
      <c r="AJ87" s="123">
        <f t="shared" si="11"/>
        <v>0.66487318962028574</v>
      </c>
      <c r="AK87" s="123">
        <f t="shared" si="12"/>
        <v>5.6117283505278601E-2</v>
      </c>
      <c r="AL87" s="123">
        <f t="shared" si="13"/>
        <v>0.94388271649472144</v>
      </c>
      <c r="AM87" s="123">
        <f t="shared" si="14"/>
        <v>8.2050056513479061E-2</v>
      </c>
      <c r="AN87" s="123">
        <f t="shared" si="15"/>
        <v>0.91794994348652093</v>
      </c>
    </row>
    <row r="88" spans="1:40" ht="15.75">
      <c r="A88" s="118"/>
      <c r="B88" s="118"/>
      <c r="C88" s="118">
        <v>27</v>
      </c>
      <c r="D88" s="28">
        <v>15206.8483</v>
      </c>
      <c r="E88" s="29">
        <v>41.038899999999998</v>
      </c>
      <c r="F88" s="29">
        <v>43.238700000000001</v>
      </c>
      <c r="G88" s="29">
        <v>43.5032</v>
      </c>
      <c r="H88" s="29">
        <v>3098.2739999999999</v>
      </c>
      <c r="I88" s="29">
        <v>40.622</v>
      </c>
      <c r="J88" s="30">
        <f t="shared" si="8"/>
        <v>0.86063166666666668</v>
      </c>
      <c r="L88" s="25"/>
      <c r="M88" s="26"/>
      <c r="N88" s="26"/>
      <c r="O88" s="26"/>
      <c r="P88" s="26"/>
      <c r="Q88" s="26"/>
      <c r="R88" s="27">
        <f t="shared" si="9"/>
        <v>0</v>
      </c>
      <c r="S88" s="20"/>
      <c r="T88" s="31"/>
      <c r="U88" s="32"/>
      <c r="V88" s="32"/>
      <c r="W88" s="31"/>
      <c r="X88" s="32"/>
      <c r="Y88" s="33"/>
      <c r="Z88">
        <v>6793512</v>
      </c>
      <c r="AA88">
        <v>2211305</v>
      </c>
      <c r="AB88">
        <v>4582207</v>
      </c>
      <c r="AC88">
        <v>3018456</v>
      </c>
      <c r="AD88">
        <v>79147</v>
      </c>
      <c r="AE88">
        <v>2939309</v>
      </c>
      <c r="AF88">
        <v>3018456</v>
      </c>
      <c r="AG88">
        <v>199364</v>
      </c>
      <c r="AH88">
        <v>2819092</v>
      </c>
      <c r="AI88" s="123">
        <f t="shared" si="10"/>
        <v>0.32550247942448618</v>
      </c>
      <c r="AJ88" s="123">
        <f t="shared" si="11"/>
        <v>0.67449752057551382</v>
      </c>
      <c r="AK88" s="123">
        <f t="shared" si="12"/>
        <v>2.6221021608398468E-2</v>
      </c>
      <c r="AL88" s="123">
        <f t="shared" si="13"/>
        <v>0.97377897839160155</v>
      </c>
      <c r="AM88" s="123">
        <f t="shared" si="14"/>
        <v>6.6048337295623982E-2</v>
      </c>
      <c r="AN88" s="123">
        <f t="shared" si="15"/>
        <v>0.93395166270437602</v>
      </c>
    </row>
    <row r="89" spans="1:40" ht="15.75">
      <c r="A89" s="118"/>
      <c r="B89" s="118"/>
      <c r="C89" s="118">
        <v>32</v>
      </c>
      <c r="D89" s="28">
        <v>9897.3263999999999</v>
      </c>
      <c r="E89" s="29">
        <v>37.225099999999998</v>
      </c>
      <c r="F89" s="29">
        <v>40.627299999999998</v>
      </c>
      <c r="G89" s="29">
        <v>40.606099999999998</v>
      </c>
      <c r="H89" s="29">
        <v>2811.4810000000002</v>
      </c>
      <c r="I89" s="29">
        <v>36.301000000000002</v>
      </c>
      <c r="J89" s="30">
        <f t="shared" si="8"/>
        <v>0.78096694444444448</v>
      </c>
      <c r="L89" s="25"/>
      <c r="M89" s="26"/>
      <c r="N89" s="26"/>
      <c r="O89" s="26"/>
      <c r="P89" s="26"/>
      <c r="Q89" s="26"/>
      <c r="R89" s="27">
        <f t="shared" si="9"/>
        <v>0</v>
      </c>
      <c r="S89" s="20"/>
      <c r="T89" s="31"/>
      <c r="U89" s="32"/>
      <c r="V89" s="32"/>
      <c r="W89" s="31"/>
      <c r="X89" s="32"/>
      <c r="Y89" s="33"/>
      <c r="Z89">
        <v>5351772</v>
      </c>
      <c r="AA89">
        <v>1656445</v>
      </c>
      <c r="AB89">
        <v>3695327</v>
      </c>
      <c r="AC89">
        <v>2637480</v>
      </c>
      <c r="AD89">
        <v>13317</v>
      </c>
      <c r="AE89">
        <v>2624163</v>
      </c>
      <c r="AF89">
        <v>2637480</v>
      </c>
      <c r="AG89">
        <v>134787</v>
      </c>
      <c r="AH89">
        <v>2502693</v>
      </c>
      <c r="AI89" s="123">
        <f t="shared" si="10"/>
        <v>0.3095133723932933</v>
      </c>
      <c r="AJ89" s="123">
        <f t="shared" si="11"/>
        <v>0.69048662760670676</v>
      </c>
      <c r="AK89" s="123">
        <f t="shared" si="12"/>
        <v>5.0491378133673053E-3</v>
      </c>
      <c r="AL89" s="123">
        <f t="shared" si="13"/>
        <v>0.99495086218663265</v>
      </c>
      <c r="AM89" s="123">
        <f t="shared" si="14"/>
        <v>5.1104463351380865E-2</v>
      </c>
      <c r="AN89" s="123">
        <f t="shared" si="15"/>
        <v>0.94889553664861914</v>
      </c>
    </row>
    <row r="90" spans="1:40" ht="16.5" thickBot="1">
      <c r="A90" s="118"/>
      <c r="B90" s="119"/>
      <c r="C90" s="119">
        <v>37</v>
      </c>
      <c r="D90" s="38">
        <v>6445.6765999999998</v>
      </c>
      <c r="E90" s="39">
        <v>33.574100000000001</v>
      </c>
      <c r="F90" s="39">
        <v>38.890500000000003</v>
      </c>
      <c r="G90" s="39">
        <v>38.706299999999999</v>
      </c>
      <c r="H90" s="39">
        <v>2560.7869999999998</v>
      </c>
      <c r="I90" s="39">
        <v>32.853000000000002</v>
      </c>
      <c r="J90" s="40">
        <f t="shared" si="8"/>
        <v>0.71132972222222213</v>
      </c>
      <c r="L90" s="35"/>
      <c r="M90" s="36"/>
      <c r="N90" s="36"/>
      <c r="O90" s="36"/>
      <c r="P90" s="36"/>
      <c r="Q90" s="36"/>
      <c r="R90" s="37">
        <f t="shared" si="9"/>
        <v>0</v>
      </c>
      <c r="S90" s="20"/>
      <c r="T90" s="41"/>
      <c r="U90" s="42"/>
      <c r="V90" s="42"/>
      <c r="W90" s="41"/>
      <c r="X90" s="42"/>
      <c r="Y90" s="43"/>
      <c r="Z90">
        <v>3959424</v>
      </c>
      <c r="AA90">
        <v>1172354</v>
      </c>
      <c r="AB90">
        <v>2787070</v>
      </c>
      <c r="AC90">
        <v>2186584</v>
      </c>
      <c r="AD90">
        <v>4266</v>
      </c>
      <c r="AE90">
        <v>2182318</v>
      </c>
      <c r="AF90">
        <v>2186584</v>
      </c>
      <c r="AG90">
        <v>123846</v>
      </c>
      <c r="AH90">
        <v>2062738</v>
      </c>
      <c r="AI90" s="123">
        <f t="shared" si="10"/>
        <v>0.29609205783467496</v>
      </c>
      <c r="AJ90" s="123">
        <f t="shared" si="11"/>
        <v>0.70390794216532504</v>
      </c>
      <c r="AK90" s="123">
        <f t="shared" si="12"/>
        <v>1.9509883910245388E-3</v>
      </c>
      <c r="AL90" s="123">
        <f t="shared" si="13"/>
        <v>0.99804901160897541</v>
      </c>
      <c r="AM90" s="123">
        <f t="shared" si="14"/>
        <v>5.6639031475580172E-2</v>
      </c>
      <c r="AN90" s="123">
        <f t="shared" si="15"/>
        <v>0.94336096852441986</v>
      </c>
    </row>
    <row r="91" spans="1:40" ht="15.75">
      <c r="A91" s="118"/>
      <c r="B91" s="117" t="s">
        <v>64</v>
      </c>
      <c r="C91" s="117">
        <v>22</v>
      </c>
      <c r="D91" s="17">
        <v>33690.206400000003</v>
      </c>
      <c r="E91" s="18">
        <v>46.707299999999996</v>
      </c>
      <c r="F91" s="18">
        <v>45.576999999999998</v>
      </c>
      <c r="G91" s="18">
        <v>45.655999999999999</v>
      </c>
      <c r="H91" s="18">
        <v>2619.2719999999999</v>
      </c>
      <c r="I91" s="18">
        <v>34.912999999999997</v>
      </c>
      <c r="J91" s="19">
        <f t="shared" si="8"/>
        <v>0.72757555555555553</v>
      </c>
      <c r="L91" s="14"/>
      <c r="M91" s="15"/>
      <c r="N91" s="15"/>
      <c r="O91" s="15"/>
      <c r="P91" s="15"/>
      <c r="Q91" s="15"/>
      <c r="R91" s="16">
        <f t="shared" si="9"/>
        <v>0</v>
      </c>
      <c r="S91" s="20"/>
      <c r="T91" s="21" t="e">
        <f ca="1">bdrate($D91:$D94,E91:E94,$L91:$L94,M91:M94)</f>
        <v>#NAME?</v>
      </c>
      <c r="U91" s="22" t="e">
        <f ca="1">bdrate($D91:$D94,F91:F94,$L91:$L94,N91:N94)</f>
        <v>#NAME?</v>
      </c>
      <c r="V91" s="22" t="e">
        <f ca="1">bdrate($D91:$D94,G91:G94,$L91:$L94,O91:O94)</f>
        <v>#NAME?</v>
      </c>
      <c r="W91" s="44" t="e">
        <f ca="1">bdrateOld($D91:$D94,E91:E94,$L91:$L94,M91:M94)</f>
        <v>#NAME?</v>
      </c>
      <c r="X91" s="45" t="e">
        <f ca="1">bdrateOld($D91:$D94,F91:F94,$L91:$L94,N91:N94)</f>
        <v>#NAME?</v>
      </c>
      <c r="Y91" s="46" t="e">
        <f ca="1">bdrateOld($D91:$D94,G91:G94,$L91:$L94,O91:O94)</f>
        <v>#NAME?</v>
      </c>
      <c r="Z91">
        <v>6679644</v>
      </c>
      <c r="AA91">
        <v>3403489</v>
      </c>
      <c r="AB91">
        <v>3276155</v>
      </c>
      <c r="AC91">
        <v>2684512</v>
      </c>
      <c r="AD91">
        <v>584758</v>
      </c>
      <c r="AE91">
        <v>2099754</v>
      </c>
      <c r="AF91">
        <v>2684512</v>
      </c>
      <c r="AG91">
        <v>561379</v>
      </c>
      <c r="AH91">
        <v>2123133</v>
      </c>
      <c r="AI91" s="123">
        <f t="shared" si="10"/>
        <v>0.5095314959899061</v>
      </c>
      <c r="AJ91" s="123">
        <f t="shared" si="11"/>
        <v>0.49046850401009395</v>
      </c>
      <c r="AK91" s="123">
        <f t="shared" si="12"/>
        <v>0.21782655469597453</v>
      </c>
      <c r="AL91" s="123">
        <f t="shared" si="13"/>
        <v>0.78217344530402544</v>
      </c>
      <c r="AM91" s="123">
        <f t="shared" si="14"/>
        <v>0.2091177092894351</v>
      </c>
      <c r="AN91" s="123">
        <f t="shared" si="15"/>
        <v>0.79088229071056493</v>
      </c>
    </row>
    <row r="92" spans="1:40" ht="15.75">
      <c r="A92" s="118"/>
      <c r="B92" s="118"/>
      <c r="C92" s="118">
        <v>27</v>
      </c>
      <c r="D92" s="28">
        <v>25169.758399999999</v>
      </c>
      <c r="E92" s="29">
        <v>42.337000000000003</v>
      </c>
      <c r="F92" s="29">
        <v>41.025799999999997</v>
      </c>
      <c r="G92" s="29">
        <v>41.265099999999997</v>
      </c>
      <c r="H92" s="29">
        <v>2452.9119999999998</v>
      </c>
      <c r="I92" s="29">
        <v>31.917000000000002</v>
      </c>
      <c r="J92" s="30">
        <f t="shared" si="8"/>
        <v>0.68136444444444444</v>
      </c>
      <c r="L92" s="25"/>
      <c r="M92" s="26"/>
      <c r="N92" s="26"/>
      <c r="O92" s="26"/>
      <c r="P92" s="26"/>
      <c r="Q92" s="26"/>
      <c r="R92" s="27">
        <f t="shared" si="9"/>
        <v>0</v>
      </c>
      <c r="S92" s="20"/>
      <c r="T92" s="31"/>
      <c r="U92" s="32"/>
      <c r="V92" s="32"/>
      <c r="W92" s="31"/>
      <c r="X92" s="32"/>
      <c r="Y92" s="33"/>
      <c r="Z92">
        <v>6474824</v>
      </c>
      <c r="AA92">
        <v>3358737</v>
      </c>
      <c r="AB92">
        <v>3116087</v>
      </c>
      <c r="AC92">
        <v>2596336</v>
      </c>
      <c r="AD92">
        <v>86085</v>
      </c>
      <c r="AE92">
        <v>2510251</v>
      </c>
      <c r="AF92">
        <v>2596336</v>
      </c>
      <c r="AG92">
        <v>110027</v>
      </c>
      <c r="AH92">
        <v>2486309</v>
      </c>
      <c r="AI92" s="123">
        <f t="shared" si="10"/>
        <v>0.51873796106272541</v>
      </c>
      <c r="AJ92" s="123">
        <f t="shared" si="11"/>
        <v>0.48126203893727459</v>
      </c>
      <c r="AK92" s="123">
        <f t="shared" si="12"/>
        <v>3.3156340319588834E-2</v>
      </c>
      <c r="AL92" s="123">
        <f t="shared" si="13"/>
        <v>0.96684365968041119</v>
      </c>
      <c r="AM92" s="123">
        <f t="shared" si="14"/>
        <v>4.2377797018567705E-2</v>
      </c>
      <c r="AN92" s="123">
        <f t="shared" si="15"/>
        <v>0.9576222029814323</v>
      </c>
    </row>
    <row r="93" spans="1:40" ht="15.75">
      <c r="A93" s="118"/>
      <c r="B93" s="118"/>
      <c r="C93" s="118">
        <v>32</v>
      </c>
      <c r="D93" s="28">
        <v>19167.160800000001</v>
      </c>
      <c r="E93" s="29">
        <v>37.710900000000002</v>
      </c>
      <c r="F93" s="29">
        <v>38.780999999999999</v>
      </c>
      <c r="G93" s="29">
        <v>38.908799999999999</v>
      </c>
      <c r="H93" s="29">
        <v>2293.0740000000001</v>
      </c>
      <c r="I93" s="29">
        <v>29.670999999999999</v>
      </c>
      <c r="J93" s="30">
        <f t="shared" si="8"/>
        <v>0.636965</v>
      </c>
      <c r="L93" s="25"/>
      <c r="M93" s="26"/>
      <c r="N93" s="26"/>
      <c r="O93" s="26"/>
      <c r="P93" s="26"/>
      <c r="Q93" s="26"/>
      <c r="R93" s="27">
        <f t="shared" si="9"/>
        <v>0</v>
      </c>
      <c r="S93" s="20"/>
      <c r="T93" s="31"/>
      <c r="U93" s="32"/>
      <c r="V93" s="32"/>
      <c r="W93" s="31"/>
      <c r="X93" s="32"/>
      <c r="Y93" s="33"/>
      <c r="Z93">
        <v>6205712</v>
      </c>
      <c r="AA93">
        <v>3166139</v>
      </c>
      <c r="AB93">
        <v>3039573</v>
      </c>
      <c r="AC93">
        <v>2535476</v>
      </c>
      <c r="AD93">
        <v>7772</v>
      </c>
      <c r="AE93">
        <v>2527704</v>
      </c>
      <c r="AF93">
        <v>2535476</v>
      </c>
      <c r="AG93">
        <v>27321</v>
      </c>
      <c r="AH93">
        <v>2508155</v>
      </c>
      <c r="AI93" s="123">
        <f t="shared" si="10"/>
        <v>0.51019754058841271</v>
      </c>
      <c r="AJ93" s="123">
        <f t="shared" si="11"/>
        <v>0.48980245941158729</v>
      </c>
      <c r="AK93" s="123">
        <f t="shared" si="12"/>
        <v>3.0653021365613401E-3</v>
      </c>
      <c r="AL93" s="123">
        <f t="shared" si="13"/>
        <v>0.99693469786343869</v>
      </c>
      <c r="AM93" s="123">
        <f t="shared" si="14"/>
        <v>1.0775491465902261E-2</v>
      </c>
      <c r="AN93" s="123">
        <f t="shared" si="15"/>
        <v>0.98922450853409771</v>
      </c>
    </row>
    <row r="94" spans="1:40" ht="16.5" thickBot="1">
      <c r="A94" s="118"/>
      <c r="B94" s="119"/>
      <c r="C94" s="119">
        <v>37</v>
      </c>
      <c r="D94" s="38">
        <v>14346.8784</v>
      </c>
      <c r="E94" s="39">
        <v>32.878500000000003</v>
      </c>
      <c r="F94" s="39">
        <v>37.674900000000001</v>
      </c>
      <c r="G94" s="39">
        <v>37.209400000000002</v>
      </c>
      <c r="H94" s="39">
        <v>2120.2710000000002</v>
      </c>
      <c r="I94" s="39">
        <v>28.094999999999999</v>
      </c>
      <c r="J94" s="40">
        <f t="shared" si="8"/>
        <v>0.58896416666666673</v>
      </c>
      <c r="L94" s="35"/>
      <c r="M94" s="36"/>
      <c r="N94" s="36"/>
      <c r="O94" s="36"/>
      <c r="P94" s="36"/>
      <c r="Q94" s="36"/>
      <c r="R94" s="37">
        <f t="shared" si="9"/>
        <v>0</v>
      </c>
      <c r="S94" s="20"/>
      <c r="T94" s="41"/>
      <c r="U94" s="42"/>
      <c r="V94" s="42"/>
      <c r="W94" s="41"/>
      <c r="X94" s="42"/>
      <c r="Y94" s="43"/>
      <c r="Z94">
        <v>5766712</v>
      </c>
      <c r="AA94">
        <v>2668842</v>
      </c>
      <c r="AB94">
        <v>3097870</v>
      </c>
      <c r="AC94">
        <v>2435904</v>
      </c>
      <c r="AD94">
        <v>2088</v>
      </c>
      <c r="AE94">
        <v>2433816</v>
      </c>
      <c r="AF94">
        <v>2435904</v>
      </c>
      <c r="AG94">
        <v>7827</v>
      </c>
      <c r="AH94">
        <v>2428077</v>
      </c>
      <c r="AI94" s="123">
        <f t="shared" si="10"/>
        <v>0.46280133289125586</v>
      </c>
      <c r="AJ94" s="123">
        <f t="shared" si="11"/>
        <v>0.53719866710874409</v>
      </c>
      <c r="AK94" s="123">
        <f t="shared" si="12"/>
        <v>8.5717663750295577E-4</v>
      </c>
      <c r="AL94" s="123">
        <f t="shared" si="13"/>
        <v>0.99914282336249705</v>
      </c>
      <c r="AM94" s="123">
        <f t="shared" si="14"/>
        <v>3.2131808150074881E-3</v>
      </c>
      <c r="AN94" s="123">
        <f t="shared" si="15"/>
        <v>0.99678681918499257</v>
      </c>
    </row>
    <row r="95" spans="1:40" ht="15.75">
      <c r="A95" s="118"/>
      <c r="B95" s="117" t="s">
        <v>65</v>
      </c>
      <c r="C95" s="117">
        <v>22</v>
      </c>
      <c r="D95" s="17">
        <v>5175.7168000000001</v>
      </c>
      <c r="E95" s="18">
        <v>50.812600000000003</v>
      </c>
      <c r="F95" s="18">
        <v>53.070799999999998</v>
      </c>
      <c r="G95" s="18">
        <v>54.075299999999999</v>
      </c>
      <c r="H95" s="18">
        <v>2804.299</v>
      </c>
      <c r="I95" s="18">
        <v>36.222999999999999</v>
      </c>
      <c r="J95" s="19">
        <f t="shared" si="8"/>
        <v>0.7789719444444444</v>
      </c>
      <c r="L95" s="14"/>
      <c r="M95" s="15"/>
      <c r="N95" s="15"/>
      <c r="O95" s="15"/>
      <c r="P95" s="15"/>
      <c r="Q95" s="15"/>
      <c r="R95" s="16">
        <f t="shared" si="9"/>
        <v>0</v>
      </c>
      <c r="S95" s="20"/>
      <c r="T95" s="21" t="e">
        <f ca="1">bdrate($D95:$D98,E95:E98,$L95:$L98,M95:M98)</f>
        <v>#NAME?</v>
      </c>
      <c r="U95" s="22" t="e">
        <f ca="1">bdrate($D95:$D98,F95:F98,$L95:$L98,N95:N98)</f>
        <v>#NAME?</v>
      </c>
      <c r="V95" s="22" t="e">
        <f ca="1">bdrate($D95:$D98,G95:G98,$L95:$L98,O95:O98)</f>
        <v>#NAME?</v>
      </c>
      <c r="W95" s="44" t="e">
        <f ca="1">bdrateOld($D95:$D98,E95:E98,$L95:$L98,M95:M98)</f>
        <v>#NAME?</v>
      </c>
      <c r="X95" s="45" t="e">
        <f ca="1">bdrateOld($D95:$D98,F95:F98,$L95:$L98,N95:N98)</f>
        <v>#NAME?</v>
      </c>
      <c r="Y95" s="46" t="e">
        <f ca="1">bdrateOld($D95:$D98,G95:G98,$L95:$L98,O95:O98)</f>
        <v>#NAME?</v>
      </c>
      <c r="Z95">
        <v>2786112</v>
      </c>
      <c r="AA95">
        <v>584596</v>
      </c>
      <c r="AB95">
        <v>2201516</v>
      </c>
      <c r="AC95">
        <v>1403792</v>
      </c>
      <c r="AD95">
        <v>8198</v>
      </c>
      <c r="AE95">
        <v>1395594</v>
      </c>
      <c r="AF95">
        <v>1403792</v>
      </c>
      <c r="AG95">
        <v>5240</v>
      </c>
      <c r="AH95">
        <v>1398552</v>
      </c>
      <c r="AI95" s="123">
        <f t="shared" si="10"/>
        <v>0.20982501780258656</v>
      </c>
      <c r="AJ95" s="123">
        <f t="shared" si="11"/>
        <v>0.79017498219741344</v>
      </c>
      <c r="AK95" s="123">
        <f t="shared" si="12"/>
        <v>5.8398965088845073E-3</v>
      </c>
      <c r="AL95" s="123">
        <f t="shared" si="13"/>
        <v>0.9941601034911155</v>
      </c>
      <c r="AM95" s="123">
        <f t="shared" si="14"/>
        <v>3.7327467317095409E-3</v>
      </c>
      <c r="AN95" s="123">
        <f t="shared" si="15"/>
        <v>0.99626725326829046</v>
      </c>
    </row>
    <row r="96" spans="1:40" ht="15.75">
      <c r="A96" s="118"/>
      <c r="B96" s="118"/>
      <c r="C96" s="118">
        <v>27</v>
      </c>
      <c r="D96" s="28">
        <v>3522.8838000000001</v>
      </c>
      <c r="E96" s="29">
        <v>47.005600000000001</v>
      </c>
      <c r="F96" s="29">
        <v>49.515099999999997</v>
      </c>
      <c r="G96" s="29">
        <v>50.500700000000002</v>
      </c>
      <c r="H96" s="29">
        <v>2697.13</v>
      </c>
      <c r="I96" s="29">
        <v>34.148000000000003</v>
      </c>
      <c r="J96" s="30">
        <f t="shared" si="8"/>
        <v>0.74920277777777777</v>
      </c>
      <c r="L96" s="25"/>
      <c r="M96" s="26"/>
      <c r="N96" s="26"/>
      <c r="O96" s="26"/>
      <c r="P96" s="26"/>
      <c r="Q96" s="26"/>
      <c r="R96" s="27">
        <f t="shared" si="9"/>
        <v>0</v>
      </c>
      <c r="S96" s="20"/>
      <c r="T96" s="31"/>
      <c r="U96" s="32"/>
      <c r="V96" s="32"/>
      <c r="W96" s="31"/>
      <c r="X96" s="32"/>
      <c r="Y96" s="33"/>
      <c r="Z96">
        <v>2460588</v>
      </c>
      <c r="AA96">
        <v>492821</v>
      </c>
      <c r="AB96">
        <v>1967767</v>
      </c>
      <c r="AC96">
        <v>1265024</v>
      </c>
      <c r="AD96">
        <v>2283</v>
      </c>
      <c r="AE96">
        <v>1262741</v>
      </c>
      <c r="AF96">
        <v>1265024</v>
      </c>
      <c r="AG96">
        <v>1594</v>
      </c>
      <c r="AH96">
        <v>1263430</v>
      </c>
      <c r="AI96" s="123">
        <f t="shared" si="10"/>
        <v>0.20028586663025261</v>
      </c>
      <c r="AJ96" s="123">
        <f t="shared" si="11"/>
        <v>0.79971413336974739</v>
      </c>
      <c r="AK96" s="123">
        <f t="shared" si="12"/>
        <v>1.8047088434685824E-3</v>
      </c>
      <c r="AL96" s="123">
        <f t="shared" si="13"/>
        <v>0.99819529115653138</v>
      </c>
      <c r="AM96" s="123">
        <f t="shared" si="14"/>
        <v>1.2600551451988262E-3</v>
      </c>
      <c r="AN96" s="123">
        <f t="shared" si="15"/>
        <v>0.99873994485480122</v>
      </c>
    </row>
    <row r="97" spans="1:40" ht="15.75">
      <c r="A97" s="118"/>
      <c r="B97" s="118"/>
      <c r="C97" s="118">
        <v>32</v>
      </c>
      <c r="D97" s="28">
        <v>2409.7746999999999</v>
      </c>
      <c r="E97" s="29">
        <v>43.334400000000002</v>
      </c>
      <c r="F97" s="29">
        <v>46.671399999999998</v>
      </c>
      <c r="G97" s="29">
        <v>47.962200000000003</v>
      </c>
      <c r="H97" s="29">
        <v>2558.7939999999999</v>
      </c>
      <c r="I97" s="29">
        <v>32.76</v>
      </c>
      <c r="J97" s="30">
        <f t="shared" si="8"/>
        <v>0.71077611111111105</v>
      </c>
      <c r="L97" s="25"/>
      <c r="M97" s="26"/>
      <c r="N97" s="26"/>
      <c r="O97" s="26"/>
      <c r="P97" s="26"/>
      <c r="Q97" s="26"/>
      <c r="R97" s="27">
        <f t="shared" si="9"/>
        <v>0</v>
      </c>
      <c r="S97" s="20"/>
      <c r="T97" s="31"/>
      <c r="U97" s="32"/>
      <c r="V97" s="32"/>
      <c r="W97" s="31"/>
      <c r="X97" s="32"/>
      <c r="Y97" s="33"/>
      <c r="Z97">
        <v>2171936</v>
      </c>
      <c r="AA97">
        <v>345077</v>
      </c>
      <c r="AB97">
        <v>1826859</v>
      </c>
      <c r="AC97">
        <v>1148616</v>
      </c>
      <c r="AD97">
        <v>788</v>
      </c>
      <c r="AE97">
        <v>1147828</v>
      </c>
      <c r="AF97">
        <v>1148616</v>
      </c>
      <c r="AG97">
        <v>337</v>
      </c>
      <c r="AH97">
        <v>1148279</v>
      </c>
      <c r="AI97" s="123">
        <f t="shared" si="10"/>
        <v>0.15887991174693913</v>
      </c>
      <c r="AJ97" s="123">
        <f t="shared" si="11"/>
        <v>0.84112008825306084</v>
      </c>
      <c r="AK97" s="123">
        <f t="shared" si="12"/>
        <v>6.8604302917598227E-4</v>
      </c>
      <c r="AL97" s="123">
        <f t="shared" si="13"/>
        <v>0.99931395697082404</v>
      </c>
      <c r="AM97" s="123">
        <f t="shared" si="14"/>
        <v>2.9339657466028683E-4</v>
      </c>
      <c r="AN97" s="123">
        <f t="shared" si="15"/>
        <v>0.99970660342533968</v>
      </c>
    </row>
    <row r="98" spans="1:40" ht="16.5" thickBot="1">
      <c r="A98" s="119"/>
      <c r="B98" s="119"/>
      <c r="C98" s="119">
        <v>37</v>
      </c>
      <c r="D98" s="38">
        <v>1613.5834</v>
      </c>
      <c r="E98" s="39">
        <v>39.269599999999997</v>
      </c>
      <c r="F98" s="39">
        <v>44.690399999999997</v>
      </c>
      <c r="G98" s="39">
        <v>45.775100000000002</v>
      </c>
      <c r="H98" s="39">
        <v>2477.498</v>
      </c>
      <c r="I98" s="39">
        <v>31.59</v>
      </c>
      <c r="J98" s="40">
        <f t="shared" si="8"/>
        <v>0.68819388888888888</v>
      </c>
      <c r="L98" s="35"/>
      <c r="M98" s="36"/>
      <c r="N98" s="36"/>
      <c r="O98" s="36"/>
      <c r="P98" s="36"/>
      <c r="Q98" s="36"/>
      <c r="R98" s="37">
        <f t="shared" si="9"/>
        <v>0</v>
      </c>
      <c r="S98" s="20"/>
      <c r="T98" s="31"/>
      <c r="U98" s="32"/>
      <c r="V98" s="32"/>
      <c r="W98" s="31"/>
      <c r="X98" s="32"/>
      <c r="Y98" s="33"/>
      <c r="Z98">
        <v>1746416</v>
      </c>
      <c r="AA98">
        <v>199163</v>
      </c>
      <c r="AB98">
        <v>1547253</v>
      </c>
      <c r="AC98">
        <v>1008132</v>
      </c>
      <c r="AD98">
        <v>92</v>
      </c>
      <c r="AE98">
        <v>1008040</v>
      </c>
      <c r="AF98">
        <v>1008132</v>
      </c>
      <c r="AG98">
        <v>37</v>
      </c>
      <c r="AH98">
        <v>1008095</v>
      </c>
      <c r="AI98" s="123">
        <f t="shared" si="10"/>
        <v>0.11404098450770034</v>
      </c>
      <c r="AJ98" s="123">
        <f t="shared" si="11"/>
        <v>0.88595901549229961</v>
      </c>
      <c r="AK98" s="123">
        <f t="shared" si="12"/>
        <v>9.1257890831756164E-5</v>
      </c>
      <c r="AL98" s="123">
        <f t="shared" si="13"/>
        <v>0.99990874210916825</v>
      </c>
      <c r="AM98" s="123">
        <f t="shared" si="14"/>
        <v>3.6701543051901936E-5</v>
      </c>
      <c r="AN98" s="123">
        <f t="shared" si="15"/>
        <v>0.99996329845694809</v>
      </c>
    </row>
    <row r="99" spans="1:40">
      <c r="B99" s="1" t="s">
        <v>2</v>
      </c>
      <c r="T99" s="21" t="e">
        <f t="shared" ref="T99:Y99" ca="1" si="16">AVERAGE(T3,T7,T11,T15)</f>
        <v>#NAME?</v>
      </c>
      <c r="U99" s="22" t="e">
        <f t="shared" ca="1" si="16"/>
        <v>#NAME?</v>
      </c>
      <c r="V99" s="22" t="e">
        <f t="shared" ca="1" si="16"/>
        <v>#NAME?</v>
      </c>
      <c r="W99" s="21" t="e">
        <f t="shared" ca="1" si="16"/>
        <v>#NAME?</v>
      </c>
      <c r="X99" s="22" t="e">
        <f t="shared" ca="1" si="16"/>
        <v>#NAME?</v>
      </c>
      <c r="Y99" s="23" t="e">
        <f t="shared" ca="1" si="16"/>
        <v>#NAME?</v>
      </c>
      <c r="AI99" s="123">
        <f t="shared" ref="AI99:AN99" si="17">AVERAGE(AI3:AI18)</f>
        <v>5.1189051395307324E-3</v>
      </c>
      <c r="AJ99" s="123">
        <f t="shared" si="17"/>
        <v>0.99488109486046927</v>
      </c>
      <c r="AK99" s="123">
        <f t="shared" si="17"/>
        <v>1.6114068101122253E-4</v>
      </c>
      <c r="AL99" s="123">
        <f t="shared" si="17"/>
        <v>0.99983885931898875</v>
      </c>
      <c r="AM99" s="123">
        <f t="shared" si="17"/>
        <v>1.9737046796692429E-4</v>
      </c>
      <c r="AN99" s="123">
        <f t="shared" si="17"/>
        <v>0.99980262953203303</v>
      </c>
    </row>
    <row r="100" spans="1:40">
      <c r="B100" s="1" t="s">
        <v>7</v>
      </c>
      <c r="T100" s="44" t="e">
        <f t="shared" ref="T100:Y100" ca="1" si="18">AVERAGE(T19,T23,T27,T31,T35)</f>
        <v>#NAME?</v>
      </c>
      <c r="U100" s="45" t="e">
        <f t="shared" ca="1" si="18"/>
        <v>#NAME?</v>
      </c>
      <c r="V100" s="45" t="e">
        <f t="shared" ca="1" si="18"/>
        <v>#NAME?</v>
      </c>
      <c r="W100" s="44" t="e">
        <f t="shared" ca="1" si="18"/>
        <v>#NAME?</v>
      </c>
      <c r="X100" s="45" t="e">
        <f t="shared" ca="1" si="18"/>
        <v>#NAME?</v>
      </c>
      <c r="Y100" s="46" t="e">
        <f t="shared" ca="1" si="18"/>
        <v>#NAME?</v>
      </c>
      <c r="AI100" s="123">
        <f t="shared" ref="AI100:AN100" si="19">AVERAGE(AI19:AI38)</f>
        <v>8.4391903087984374E-3</v>
      </c>
      <c r="AJ100" s="123">
        <f t="shared" si="19"/>
        <v>0.99156080969120153</v>
      </c>
      <c r="AK100" s="123">
        <f t="shared" si="19"/>
        <v>1.1776780157031933E-4</v>
      </c>
      <c r="AL100" s="123">
        <f t="shared" si="19"/>
        <v>0.99988223219842975</v>
      </c>
      <c r="AM100" s="123">
        <f t="shared" si="19"/>
        <v>1.5081391254921075E-4</v>
      </c>
      <c r="AN100" s="123">
        <f t="shared" si="19"/>
        <v>0.99984918608745077</v>
      </c>
    </row>
    <row r="101" spans="1:40">
      <c r="B101" s="1" t="s">
        <v>14</v>
      </c>
      <c r="T101" s="44" t="e">
        <f t="shared" ref="T101:Y101" ca="1" si="20">AVERAGE(T39,T43,T47,T51)</f>
        <v>#NAME?</v>
      </c>
      <c r="U101" s="45" t="e">
        <f t="shared" ca="1" si="20"/>
        <v>#NAME?</v>
      </c>
      <c r="V101" s="45" t="e">
        <f t="shared" ca="1" si="20"/>
        <v>#NAME?</v>
      </c>
      <c r="W101" s="44" t="e">
        <f t="shared" ca="1" si="20"/>
        <v>#NAME?</v>
      </c>
      <c r="X101" s="45" t="e">
        <f t="shared" ca="1" si="20"/>
        <v>#NAME?</v>
      </c>
      <c r="Y101" s="46" t="e">
        <f t="shared" ca="1" si="20"/>
        <v>#NAME?</v>
      </c>
      <c r="AI101" s="123">
        <f t="shared" ref="AI101:AN101" si="21">AVERAGE(AI39:AI54)</f>
        <v>2.4981643404392E-2</v>
      </c>
      <c r="AJ101" s="123">
        <f t="shared" si="21"/>
        <v>0.97501835659560798</v>
      </c>
      <c r="AK101" s="123">
        <f t="shared" si="21"/>
        <v>7.9146906727224295E-4</v>
      </c>
      <c r="AL101" s="123">
        <f t="shared" si="21"/>
        <v>0.99920853093272777</v>
      </c>
      <c r="AM101" s="123">
        <f t="shared" si="21"/>
        <v>6.2788637755819264E-4</v>
      </c>
      <c r="AN101" s="123">
        <f t="shared" si="21"/>
        <v>0.99937211362244172</v>
      </c>
    </row>
    <row r="102" spans="1:40">
      <c r="B102" s="1" t="s">
        <v>20</v>
      </c>
      <c r="T102" s="44" t="e">
        <f t="shared" ref="T102:Y102" ca="1" si="22">AVERAGE(T55,T59,T63,T67)</f>
        <v>#NAME?</v>
      </c>
      <c r="U102" s="45" t="e">
        <f t="shared" ca="1" si="22"/>
        <v>#NAME?</v>
      </c>
      <c r="V102" s="45" t="e">
        <f t="shared" ca="1" si="22"/>
        <v>#NAME?</v>
      </c>
      <c r="W102" s="44" t="e">
        <f t="shared" ca="1" si="22"/>
        <v>#NAME?</v>
      </c>
      <c r="X102" s="45" t="e">
        <f t="shared" ca="1" si="22"/>
        <v>#NAME?</v>
      </c>
      <c r="Y102" s="46" t="e">
        <f t="shared" ca="1" si="22"/>
        <v>#NAME?</v>
      </c>
      <c r="AI102" s="123">
        <f t="shared" ref="AI102:AN102" si="23">AVERAGE(AI55:AI70)</f>
        <v>2.8725701777994425E-2</v>
      </c>
      <c r="AJ102" s="123">
        <f t="shared" si="23"/>
        <v>0.97127429822200562</v>
      </c>
      <c r="AK102" s="123">
        <f t="shared" si="23"/>
        <v>6.9357935297415906E-4</v>
      </c>
      <c r="AL102" s="123">
        <f t="shared" si="23"/>
        <v>0.99930642064702579</v>
      </c>
      <c r="AM102" s="123">
        <f t="shared" si="23"/>
        <v>7.7574449216185682E-4</v>
      </c>
      <c r="AN102" s="123">
        <f t="shared" si="23"/>
        <v>0.99922425550783822</v>
      </c>
    </row>
    <row r="103" spans="1:40">
      <c r="B103" s="1" t="s">
        <v>27</v>
      </c>
      <c r="T103" s="44" t="e">
        <f t="shared" ref="T103:Y103" ca="1" si="24">AVERAGE(T71,T75,T79)</f>
        <v>#NAME?</v>
      </c>
      <c r="U103" s="45" t="e">
        <f t="shared" ca="1" si="24"/>
        <v>#NAME?</v>
      </c>
      <c r="V103" s="45" t="e">
        <f t="shared" ca="1" si="24"/>
        <v>#NAME?</v>
      </c>
      <c r="W103" s="44" t="e">
        <f t="shared" ca="1" si="24"/>
        <v>#NAME?</v>
      </c>
      <c r="X103" s="45" t="e">
        <f t="shared" ca="1" si="24"/>
        <v>#NAME?</v>
      </c>
      <c r="Y103" s="46" t="e">
        <f t="shared" ca="1" si="24"/>
        <v>#NAME?</v>
      </c>
      <c r="AI103" s="123">
        <f t="shared" ref="AI103:AN103" si="25">AVERAGE(AI71:AI82)</f>
        <v>3.018933531718648E-3</v>
      </c>
      <c r="AJ103" s="123">
        <f t="shared" si="25"/>
        <v>0.99698106646828133</v>
      </c>
      <c r="AK103" s="123">
        <f t="shared" si="25"/>
        <v>7.1545554566059788E-5</v>
      </c>
      <c r="AL103" s="123">
        <f t="shared" si="25"/>
        <v>0.99992845444543388</v>
      </c>
      <c r="AM103" s="123">
        <f t="shared" si="25"/>
        <v>1.9031558970048534E-4</v>
      </c>
      <c r="AN103" s="123">
        <f t="shared" si="25"/>
        <v>0.99980968441029949</v>
      </c>
    </row>
    <row r="104" spans="1:40" ht="12.75" thickBot="1">
      <c r="B104" s="1" t="s">
        <v>66</v>
      </c>
      <c r="T104" s="48" t="e">
        <f t="shared" ref="T104:Y104" ca="1" si="26">AVERAGE(T83,T87,T91,T95)</f>
        <v>#NAME?</v>
      </c>
      <c r="U104" s="49" t="e">
        <f t="shared" ca="1" si="26"/>
        <v>#NAME?</v>
      </c>
      <c r="V104" s="49" t="e">
        <f t="shared" ca="1" si="26"/>
        <v>#NAME?</v>
      </c>
      <c r="W104" s="48" t="e">
        <f t="shared" ca="1" si="26"/>
        <v>#NAME?</v>
      </c>
      <c r="X104" s="49" t="e">
        <f t="shared" ca="1" si="26"/>
        <v>#NAME?</v>
      </c>
      <c r="Y104" s="50" t="e">
        <f t="shared" ca="1" si="26"/>
        <v>#NAME?</v>
      </c>
      <c r="AI104" s="123">
        <f t="shared" ref="AI104:AN104" si="27">AVERAGE(AI83:AI98)</f>
        <v>0.25998387576761667</v>
      </c>
      <c r="AJ104" s="123">
        <f t="shared" si="27"/>
        <v>0.74001612423238328</v>
      </c>
      <c r="AK104" s="123">
        <f t="shared" si="27"/>
        <v>2.5753217764051331E-2</v>
      </c>
      <c r="AL104" s="123">
        <f t="shared" si="27"/>
        <v>0.97424678223594863</v>
      </c>
      <c r="AM104" s="123">
        <f t="shared" si="27"/>
        <v>3.6574606677402359E-2</v>
      </c>
      <c r="AN104" s="123">
        <f t="shared" si="27"/>
        <v>0.96342539332259758</v>
      </c>
    </row>
    <row r="105" spans="1:40" ht="12.75" thickBot="1">
      <c r="A105" s="3"/>
      <c r="B105" s="4" t="s">
        <v>28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51" t="e">
        <f t="shared" ref="T105:Y105" ca="1" si="28">AVERAGE(T3:T98)</f>
        <v>#NAME?</v>
      </c>
      <c r="U105" s="52" t="e">
        <f t="shared" ca="1" si="28"/>
        <v>#NAME?</v>
      </c>
      <c r="V105" s="53" t="e">
        <f t="shared" ca="1" si="28"/>
        <v>#NAME?</v>
      </c>
      <c r="W105" s="52" t="e">
        <f t="shared" ca="1" si="28"/>
        <v>#NAME?</v>
      </c>
      <c r="X105" s="52" t="e">
        <f t="shared" ca="1" si="28"/>
        <v>#NAME?</v>
      </c>
      <c r="Y105" s="53" t="e">
        <f t="shared" ca="1" si="28"/>
        <v>#NAME?</v>
      </c>
      <c r="AI105" s="123">
        <f t="shared" ref="AI105:AN105" si="29">AVERAGE(AI3:AI98)</f>
        <v>5.5270552354053482E-2</v>
      </c>
      <c r="AJ105" s="123">
        <f t="shared" si="29"/>
        <v>0.94472944764594668</v>
      </c>
      <c r="AK105" s="123">
        <f t="shared" si="29"/>
        <v>4.6000459638660665E-3</v>
      </c>
      <c r="AL105" s="123">
        <f t="shared" si="29"/>
        <v>0.99539995403613368</v>
      </c>
      <c r="AM105" s="123">
        <f t="shared" si="29"/>
        <v>6.4178103496752023E-3</v>
      </c>
      <c r="AN105" s="123">
        <f t="shared" si="29"/>
        <v>0.99358218965032463</v>
      </c>
    </row>
    <row r="106" spans="1:40">
      <c r="B106" s="1" t="s">
        <v>29</v>
      </c>
      <c r="I106" s="54">
        <f>GEOMEAN(I3:I98)</f>
        <v>31.438478536305873</v>
      </c>
      <c r="J106" s="54">
        <f>GEOMEAN(J3:J98)</f>
        <v>0.6623773339555713</v>
      </c>
      <c r="Q106" s="54" t="e">
        <f>GEOMEAN(Q3:Q98)</f>
        <v>#NUM!</v>
      </c>
      <c r="R106" s="54" t="e">
        <f>GEOMEAN(R3:R98)</f>
        <v>#NUM!</v>
      </c>
    </row>
    <row r="107" spans="1:40">
      <c r="B107" s="1" t="s">
        <v>30</v>
      </c>
      <c r="Q107" s="55" t="e">
        <f>Q106/I106</f>
        <v>#NUM!</v>
      </c>
      <c r="R107" s="55" t="e">
        <f>R106/J106</f>
        <v>#NUM!</v>
      </c>
    </row>
    <row r="108" spans="1:40">
      <c r="B108" s="1" t="s">
        <v>31</v>
      </c>
      <c r="I108" s="54">
        <f>SUM(I3:I98)/3600</f>
        <v>1.2216583333333337</v>
      </c>
      <c r="J108" s="54">
        <f>SUM(J3:J98)</f>
        <v>96.097677777777804</v>
      </c>
      <c r="Q108" s="54">
        <f>SUM(Q3:Q98)/3600</f>
        <v>0</v>
      </c>
      <c r="R108" s="54">
        <f>SUM(R3:R98)</f>
        <v>0</v>
      </c>
    </row>
    <row r="111" spans="1:40" ht="12.75" thickBot="1">
      <c r="B111" s="1" t="s">
        <v>71</v>
      </c>
      <c r="T111" s="48" t="e">
        <f t="shared" ref="T111:Y111" ca="1" si="30">AVERAGE(T3,T7)</f>
        <v>#NAME?</v>
      </c>
      <c r="U111" s="49" t="e">
        <f t="shared" ca="1" si="30"/>
        <v>#NAME?</v>
      </c>
      <c r="V111" s="49" t="e">
        <f t="shared" ca="1" si="30"/>
        <v>#NAME?</v>
      </c>
      <c r="W111" s="48" t="e">
        <f t="shared" ca="1" si="30"/>
        <v>#NAME?</v>
      </c>
      <c r="X111" s="49" t="e">
        <f t="shared" ca="1" si="30"/>
        <v>#NAME?</v>
      </c>
      <c r="Y111" s="50" t="e">
        <f t="shared" ca="1" si="30"/>
        <v>#NAME?</v>
      </c>
    </row>
    <row r="112" spans="1:40" ht="12.75" thickBot="1">
      <c r="A112" s="3"/>
      <c r="B112" s="4" t="s">
        <v>72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 t="e">
        <f t="shared" ref="T112:Y112" ca="1" si="31">AVERAGE(T3,T7,T11,T15,T19,T23,T27,T31,T35,T39,T43,T47,T51,T55,T59,T63,T67,T71,T75,T79)</f>
        <v>#NAME?</v>
      </c>
      <c r="U112" s="49" t="e">
        <f t="shared" ca="1" si="31"/>
        <v>#NAME?</v>
      </c>
      <c r="V112" s="50" t="e">
        <f t="shared" ca="1" si="31"/>
        <v>#NAME?</v>
      </c>
      <c r="W112" s="49" t="e">
        <f t="shared" ca="1" si="31"/>
        <v>#NAME?</v>
      </c>
      <c r="X112" s="49" t="e">
        <f t="shared" ca="1" si="31"/>
        <v>#NAME?</v>
      </c>
      <c r="Y112" s="50" t="e">
        <f t="shared" ca="1" si="31"/>
        <v>#NAME?</v>
      </c>
    </row>
    <row r="113" spans="2:18">
      <c r="B113" s="1" t="s">
        <v>29</v>
      </c>
      <c r="I113" s="54">
        <f>GEOMEAN(I3:I82)</f>
        <v>31.645543752943095</v>
      </c>
      <c r="J113" s="54">
        <f>GEOMEAN(J3:J82)</f>
        <v>0.66616407211577022</v>
      </c>
      <c r="Q113" s="54" t="e">
        <f>GEOMEAN(Q3:Q82)</f>
        <v>#NUM!</v>
      </c>
      <c r="R113" s="54" t="e">
        <f>GEOMEAN(R3:R82)</f>
        <v>#NUM!</v>
      </c>
    </row>
    <row r="114" spans="2:18">
      <c r="B114" s="1" t="s">
        <v>30</v>
      </c>
      <c r="Q114" s="55" t="e">
        <f>Q113/I113</f>
        <v>#NUM!</v>
      </c>
      <c r="R114" s="55" t="e">
        <f>R113/J113</f>
        <v>#NUM!</v>
      </c>
    </row>
  </sheetData>
  <mergeCells count="4">
    <mergeCell ref="D1:J1"/>
    <mergeCell ref="L1:R1"/>
    <mergeCell ref="T1:V1"/>
    <mergeCell ref="W1:Y1"/>
  </mergeCells>
  <phoneticPr fontId="1" type="noConversion"/>
  <conditionalFormatting sqref="W78:X78">
    <cfRule type="cellIs" dxfId="847" priority="65" operator="greaterThan">
      <formula>0.03</formula>
    </cfRule>
    <cfRule type="cellIs" dxfId="846" priority="66" stopIfTrue="1" operator="lessThan">
      <formula>-0.03</formula>
    </cfRule>
  </conditionalFormatting>
  <conditionalFormatting sqref="T3:V82 T105:V105">
    <cfRule type="cellIs" dxfId="845" priority="225" operator="greaterThan">
      <formula>0.03</formula>
    </cfRule>
    <cfRule type="cellIs" dxfId="844" priority="226" stopIfTrue="1" operator="lessThan">
      <formula>-0.03</formula>
    </cfRule>
  </conditionalFormatting>
  <conditionalFormatting sqref="W3">
    <cfRule type="cellIs" dxfId="843" priority="223" operator="greaterThan">
      <formula>0.03</formula>
    </cfRule>
    <cfRule type="cellIs" dxfId="842" priority="224" stopIfTrue="1" operator="lessThan">
      <formula>-0.03</formula>
    </cfRule>
  </conditionalFormatting>
  <conditionalFormatting sqref="X3">
    <cfRule type="cellIs" dxfId="841" priority="221" operator="greaterThan">
      <formula>0.03</formula>
    </cfRule>
    <cfRule type="cellIs" dxfId="840" priority="222" stopIfTrue="1" operator="lessThan">
      <formula>-0.03</formula>
    </cfRule>
  </conditionalFormatting>
  <conditionalFormatting sqref="Y3">
    <cfRule type="cellIs" dxfId="839" priority="219" operator="greaterThan">
      <formula>0.03</formula>
    </cfRule>
    <cfRule type="cellIs" dxfId="838" priority="220" stopIfTrue="1" operator="lessThan">
      <formula>-0.03</formula>
    </cfRule>
  </conditionalFormatting>
  <conditionalFormatting sqref="W7">
    <cfRule type="cellIs" dxfId="837" priority="217" operator="greaterThan">
      <formula>0.03</formula>
    </cfRule>
    <cfRule type="cellIs" dxfId="836" priority="218" stopIfTrue="1" operator="lessThan">
      <formula>-0.03</formula>
    </cfRule>
  </conditionalFormatting>
  <conditionalFormatting sqref="X7">
    <cfRule type="cellIs" dxfId="835" priority="215" operator="greaterThan">
      <formula>0.03</formula>
    </cfRule>
    <cfRule type="cellIs" dxfId="834" priority="216" stopIfTrue="1" operator="lessThan">
      <formula>-0.03</formula>
    </cfRule>
  </conditionalFormatting>
  <conditionalFormatting sqref="Y7">
    <cfRule type="cellIs" dxfId="833" priority="213" operator="greaterThan">
      <formula>0.03</formula>
    </cfRule>
    <cfRule type="cellIs" dxfId="832" priority="214" stopIfTrue="1" operator="lessThan">
      <formula>-0.03</formula>
    </cfRule>
  </conditionalFormatting>
  <conditionalFormatting sqref="W11">
    <cfRule type="cellIs" dxfId="831" priority="211" operator="greaterThan">
      <formula>0.03</formula>
    </cfRule>
    <cfRule type="cellIs" dxfId="830" priority="212" stopIfTrue="1" operator="lessThan">
      <formula>-0.03</formula>
    </cfRule>
  </conditionalFormatting>
  <conditionalFormatting sqref="X11">
    <cfRule type="cellIs" dxfId="829" priority="209" operator="greaterThan">
      <formula>0.03</formula>
    </cfRule>
    <cfRule type="cellIs" dxfId="828" priority="210" stopIfTrue="1" operator="lessThan">
      <formula>-0.03</formula>
    </cfRule>
  </conditionalFormatting>
  <conditionalFormatting sqref="Y11">
    <cfRule type="cellIs" dxfId="827" priority="207" operator="greaterThan">
      <formula>0.03</formula>
    </cfRule>
    <cfRule type="cellIs" dxfId="826" priority="208" stopIfTrue="1" operator="lessThan">
      <formula>-0.03</formula>
    </cfRule>
  </conditionalFormatting>
  <conditionalFormatting sqref="W15">
    <cfRule type="cellIs" dxfId="825" priority="205" operator="greaterThan">
      <formula>0.03</formula>
    </cfRule>
    <cfRule type="cellIs" dxfId="824" priority="206" stopIfTrue="1" operator="lessThan">
      <formula>-0.03</formula>
    </cfRule>
  </conditionalFormatting>
  <conditionalFormatting sqref="X15">
    <cfRule type="cellIs" dxfId="823" priority="203" operator="greaterThan">
      <formula>0.03</formula>
    </cfRule>
    <cfRule type="cellIs" dxfId="822" priority="204" stopIfTrue="1" operator="lessThan">
      <formula>-0.03</formula>
    </cfRule>
  </conditionalFormatting>
  <conditionalFormatting sqref="Y15">
    <cfRule type="cellIs" dxfId="821" priority="201" operator="greaterThan">
      <formula>0.03</formula>
    </cfRule>
    <cfRule type="cellIs" dxfId="820" priority="202" stopIfTrue="1" operator="lessThan">
      <formula>-0.03</formula>
    </cfRule>
  </conditionalFormatting>
  <conditionalFormatting sqref="W19">
    <cfRule type="cellIs" dxfId="819" priority="199" operator="greaterThan">
      <formula>0.03</formula>
    </cfRule>
    <cfRule type="cellIs" dxfId="818" priority="200" stopIfTrue="1" operator="lessThan">
      <formula>-0.03</formula>
    </cfRule>
  </conditionalFormatting>
  <conditionalFormatting sqref="X19">
    <cfRule type="cellIs" dxfId="817" priority="197" operator="greaterThan">
      <formula>0.03</formula>
    </cfRule>
    <cfRule type="cellIs" dxfId="816" priority="198" stopIfTrue="1" operator="lessThan">
      <formula>-0.03</formula>
    </cfRule>
  </conditionalFormatting>
  <conditionalFormatting sqref="Y19">
    <cfRule type="cellIs" dxfId="815" priority="195" operator="greaterThan">
      <formula>0.03</formula>
    </cfRule>
    <cfRule type="cellIs" dxfId="814" priority="196" stopIfTrue="1" operator="lessThan">
      <formula>-0.03</formula>
    </cfRule>
  </conditionalFormatting>
  <conditionalFormatting sqref="W23">
    <cfRule type="cellIs" dxfId="813" priority="193" operator="greaterThan">
      <formula>0.03</formula>
    </cfRule>
    <cfRule type="cellIs" dxfId="812" priority="194" stopIfTrue="1" operator="lessThan">
      <formula>-0.03</formula>
    </cfRule>
  </conditionalFormatting>
  <conditionalFormatting sqref="X23">
    <cfRule type="cellIs" dxfId="811" priority="191" operator="greaterThan">
      <formula>0.03</formula>
    </cfRule>
    <cfRule type="cellIs" dxfId="810" priority="192" stopIfTrue="1" operator="lessThan">
      <formula>-0.03</formula>
    </cfRule>
  </conditionalFormatting>
  <conditionalFormatting sqref="Y23">
    <cfRule type="cellIs" dxfId="809" priority="189" operator="greaterThan">
      <formula>0.03</formula>
    </cfRule>
    <cfRule type="cellIs" dxfId="808" priority="190" stopIfTrue="1" operator="lessThan">
      <formula>-0.03</formula>
    </cfRule>
  </conditionalFormatting>
  <conditionalFormatting sqref="W27">
    <cfRule type="cellIs" dxfId="807" priority="187" operator="greaterThan">
      <formula>0.03</formula>
    </cfRule>
    <cfRule type="cellIs" dxfId="806" priority="188" stopIfTrue="1" operator="lessThan">
      <formula>-0.03</formula>
    </cfRule>
  </conditionalFormatting>
  <conditionalFormatting sqref="X27">
    <cfRule type="cellIs" dxfId="805" priority="185" operator="greaterThan">
      <formula>0.03</formula>
    </cfRule>
    <cfRule type="cellIs" dxfId="804" priority="186" stopIfTrue="1" operator="lessThan">
      <formula>-0.03</formula>
    </cfRule>
  </conditionalFormatting>
  <conditionalFormatting sqref="Y27">
    <cfRule type="cellIs" dxfId="803" priority="183" operator="greaterThan">
      <formula>0.03</formula>
    </cfRule>
    <cfRule type="cellIs" dxfId="802" priority="184" stopIfTrue="1" operator="lessThan">
      <formula>-0.03</formula>
    </cfRule>
  </conditionalFormatting>
  <conditionalFormatting sqref="W31">
    <cfRule type="cellIs" dxfId="801" priority="181" operator="greaterThan">
      <formula>0.03</formula>
    </cfRule>
    <cfRule type="cellIs" dxfId="800" priority="182" stopIfTrue="1" operator="lessThan">
      <formula>-0.03</formula>
    </cfRule>
  </conditionalFormatting>
  <conditionalFormatting sqref="X31">
    <cfRule type="cellIs" dxfId="799" priority="179" operator="greaterThan">
      <formula>0.03</formula>
    </cfRule>
    <cfRule type="cellIs" dxfId="798" priority="180" stopIfTrue="1" operator="lessThan">
      <formula>-0.03</formula>
    </cfRule>
  </conditionalFormatting>
  <conditionalFormatting sqref="Y31">
    <cfRule type="cellIs" dxfId="797" priority="177" operator="greaterThan">
      <formula>0.03</formula>
    </cfRule>
    <cfRule type="cellIs" dxfId="796" priority="178" stopIfTrue="1" operator="lessThan">
      <formula>-0.03</formula>
    </cfRule>
  </conditionalFormatting>
  <conditionalFormatting sqref="W35">
    <cfRule type="cellIs" dxfId="795" priority="175" operator="greaterThan">
      <formula>0.03</formula>
    </cfRule>
    <cfRule type="cellIs" dxfId="794" priority="176" stopIfTrue="1" operator="lessThan">
      <formula>-0.03</formula>
    </cfRule>
  </conditionalFormatting>
  <conditionalFormatting sqref="X35">
    <cfRule type="cellIs" dxfId="793" priority="173" operator="greaterThan">
      <formula>0.03</formula>
    </cfRule>
    <cfRule type="cellIs" dxfId="792" priority="174" stopIfTrue="1" operator="lessThan">
      <formula>-0.03</formula>
    </cfRule>
  </conditionalFormatting>
  <conditionalFormatting sqref="Y35">
    <cfRule type="cellIs" dxfId="791" priority="171" operator="greaterThan">
      <formula>0.03</formula>
    </cfRule>
    <cfRule type="cellIs" dxfId="790" priority="172" stopIfTrue="1" operator="lessThan">
      <formula>-0.03</formula>
    </cfRule>
  </conditionalFormatting>
  <conditionalFormatting sqref="W39">
    <cfRule type="cellIs" dxfId="789" priority="169" operator="greaterThan">
      <formula>0.03</formula>
    </cfRule>
    <cfRule type="cellIs" dxfId="788" priority="170" stopIfTrue="1" operator="lessThan">
      <formula>-0.03</formula>
    </cfRule>
  </conditionalFormatting>
  <conditionalFormatting sqref="X39">
    <cfRule type="cellIs" dxfId="787" priority="167" operator="greaterThan">
      <formula>0.03</formula>
    </cfRule>
    <cfRule type="cellIs" dxfId="786" priority="168" stopIfTrue="1" operator="lessThan">
      <formula>-0.03</formula>
    </cfRule>
  </conditionalFormatting>
  <conditionalFormatting sqref="Y39">
    <cfRule type="cellIs" dxfId="785" priority="165" operator="greaterThan">
      <formula>0.03</formula>
    </cfRule>
    <cfRule type="cellIs" dxfId="784" priority="166" stopIfTrue="1" operator="lessThan">
      <formula>-0.03</formula>
    </cfRule>
  </conditionalFormatting>
  <conditionalFormatting sqref="W43">
    <cfRule type="cellIs" dxfId="783" priority="163" operator="greaterThan">
      <formula>0.03</formula>
    </cfRule>
    <cfRule type="cellIs" dxfId="782" priority="164" stopIfTrue="1" operator="lessThan">
      <formula>-0.03</formula>
    </cfRule>
  </conditionalFormatting>
  <conditionalFormatting sqref="X43">
    <cfRule type="cellIs" dxfId="781" priority="161" operator="greaterThan">
      <formula>0.03</formula>
    </cfRule>
    <cfRule type="cellIs" dxfId="780" priority="162" stopIfTrue="1" operator="lessThan">
      <formula>-0.03</formula>
    </cfRule>
  </conditionalFormatting>
  <conditionalFormatting sqref="Y43">
    <cfRule type="cellIs" dxfId="779" priority="159" operator="greaterThan">
      <formula>0.03</formula>
    </cfRule>
    <cfRule type="cellIs" dxfId="778" priority="160" stopIfTrue="1" operator="lessThan">
      <formula>-0.03</formula>
    </cfRule>
  </conditionalFormatting>
  <conditionalFormatting sqref="W47">
    <cfRule type="cellIs" dxfId="777" priority="157" operator="greaterThan">
      <formula>0.03</formula>
    </cfRule>
    <cfRule type="cellIs" dxfId="776" priority="158" stopIfTrue="1" operator="lessThan">
      <formula>-0.03</formula>
    </cfRule>
  </conditionalFormatting>
  <conditionalFormatting sqref="X47">
    <cfRule type="cellIs" dxfId="775" priority="155" operator="greaterThan">
      <formula>0.03</formula>
    </cfRule>
    <cfRule type="cellIs" dxfId="774" priority="156" stopIfTrue="1" operator="lessThan">
      <formula>-0.03</formula>
    </cfRule>
  </conditionalFormatting>
  <conditionalFormatting sqref="Y47">
    <cfRule type="cellIs" dxfId="773" priority="153" operator="greaterThan">
      <formula>0.03</formula>
    </cfRule>
    <cfRule type="cellIs" dxfId="772" priority="154" stopIfTrue="1" operator="lessThan">
      <formula>-0.03</formula>
    </cfRule>
  </conditionalFormatting>
  <conditionalFormatting sqref="W51">
    <cfRule type="cellIs" dxfId="771" priority="151" operator="greaterThan">
      <formula>0.03</formula>
    </cfRule>
    <cfRule type="cellIs" dxfId="770" priority="152" stopIfTrue="1" operator="lessThan">
      <formula>-0.03</formula>
    </cfRule>
  </conditionalFormatting>
  <conditionalFormatting sqref="X51">
    <cfRule type="cellIs" dxfId="769" priority="149" operator="greaterThan">
      <formula>0.03</formula>
    </cfRule>
    <cfRule type="cellIs" dxfId="768" priority="150" stopIfTrue="1" operator="lessThan">
      <formula>-0.03</formula>
    </cfRule>
  </conditionalFormatting>
  <conditionalFormatting sqref="Y51">
    <cfRule type="cellIs" dxfId="767" priority="147" operator="greaterThan">
      <formula>0.03</formula>
    </cfRule>
    <cfRule type="cellIs" dxfId="766" priority="148" stopIfTrue="1" operator="lessThan">
      <formula>-0.03</formula>
    </cfRule>
  </conditionalFormatting>
  <conditionalFormatting sqref="W55">
    <cfRule type="cellIs" dxfId="765" priority="145" operator="greaterThan">
      <formula>0.03</formula>
    </cfRule>
    <cfRule type="cellIs" dxfId="764" priority="146" stopIfTrue="1" operator="lessThan">
      <formula>-0.03</formula>
    </cfRule>
  </conditionalFormatting>
  <conditionalFormatting sqref="X55">
    <cfRule type="cellIs" dxfId="763" priority="143" operator="greaterThan">
      <formula>0.03</formula>
    </cfRule>
    <cfRule type="cellIs" dxfId="762" priority="144" stopIfTrue="1" operator="lessThan">
      <formula>-0.03</formula>
    </cfRule>
  </conditionalFormatting>
  <conditionalFormatting sqref="Y55">
    <cfRule type="cellIs" dxfId="761" priority="141" operator="greaterThan">
      <formula>0.03</formula>
    </cfRule>
    <cfRule type="cellIs" dxfId="760" priority="142" stopIfTrue="1" operator="lessThan">
      <formula>-0.03</formula>
    </cfRule>
  </conditionalFormatting>
  <conditionalFormatting sqref="W59">
    <cfRule type="cellIs" dxfId="759" priority="139" operator="greaterThan">
      <formula>0.03</formula>
    </cfRule>
    <cfRule type="cellIs" dxfId="758" priority="140" stopIfTrue="1" operator="lessThan">
      <formula>-0.03</formula>
    </cfRule>
  </conditionalFormatting>
  <conditionalFormatting sqref="X59">
    <cfRule type="cellIs" dxfId="757" priority="137" operator="greaterThan">
      <formula>0.03</formula>
    </cfRule>
    <cfRule type="cellIs" dxfId="756" priority="138" stopIfTrue="1" operator="lessThan">
      <formula>-0.03</formula>
    </cfRule>
  </conditionalFormatting>
  <conditionalFormatting sqref="Y59">
    <cfRule type="cellIs" dxfId="755" priority="135" operator="greaterThan">
      <formula>0.03</formula>
    </cfRule>
    <cfRule type="cellIs" dxfId="754" priority="136" stopIfTrue="1" operator="lessThan">
      <formula>-0.03</formula>
    </cfRule>
  </conditionalFormatting>
  <conditionalFormatting sqref="W63">
    <cfRule type="cellIs" dxfId="753" priority="133" operator="greaterThan">
      <formula>0.03</formula>
    </cfRule>
    <cfRule type="cellIs" dxfId="752" priority="134" stopIfTrue="1" operator="lessThan">
      <formula>-0.03</formula>
    </cfRule>
  </conditionalFormatting>
  <conditionalFormatting sqref="X63">
    <cfRule type="cellIs" dxfId="751" priority="131" operator="greaterThan">
      <formula>0.03</formula>
    </cfRule>
    <cfRule type="cellIs" dxfId="750" priority="132" stopIfTrue="1" operator="lessThan">
      <formula>-0.03</formula>
    </cfRule>
  </conditionalFormatting>
  <conditionalFormatting sqref="Y63">
    <cfRule type="cellIs" dxfId="749" priority="129" operator="greaterThan">
      <formula>0.03</formula>
    </cfRule>
    <cfRule type="cellIs" dxfId="748" priority="130" stopIfTrue="1" operator="lessThan">
      <formula>-0.03</formula>
    </cfRule>
  </conditionalFormatting>
  <conditionalFormatting sqref="W67">
    <cfRule type="cellIs" dxfId="747" priority="127" operator="greaterThan">
      <formula>0.03</formula>
    </cfRule>
    <cfRule type="cellIs" dxfId="746" priority="128" stopIfTrue="1" operator="lessThan">
      <formula>-0.03</formula>
    </cfRule>
  </conditionalFormatting>
  <conditionalFormatting sqref="X67">
    <cfRule type="cellIs" dxfId="745" priority="125" operator="greaterThan">
      <formula>0.03</formula>
    </cfRule>
    <cfRule type="cellIs" dxfId="744" priority="126" stopIfTrue="1" operator="lessThan">
      <formula>-0.03</formula>
    </cfRule>
  </conditionalFormatting>
  <conditionalFormatting sqref="Y67">
    <cfRule type="cellIs" dxfId="743" priority="123" operator="greaterThan">
      <formula>0.03</formula>
    </cfRule>
    <cfRule type="cellIs" dxfId="742" priority="124" stopIfTrue="1" operator="lessThan">
      <formula>-0.03</formula>
    </cfRule>
  </conditionalFormatting>
  <conditionalFormatting sqref="W71">
    <cfRule type="cellIs" dxfId="741" priority="121" operator="greaterThan">
      <formula>0.03</formula>
    </cfRule>
    <cfRule type="cellIs" dxfId="740" priority="122" stopIfTrue="1" operator="lessThan">
      <formula>-0.03</formula>
    </cfRule>
  </conditionalFormatting>
  <conditionalFormatting sqref="X71">
    <cfRule type="cellIs" dxfId="739" priority="119" operator="greaterThan">
      <formula>0.03</formula>
    </cfRule>
    <cfRule type="cellIs" dxfId="738" priority="120" stopIfTrue="1" operator="lessThan">
      <formula>-0.03</formula>
    </cfRule>
  </conditionalFormatting>
  <conditionalFormatting sqref="Y71">
    <cfRule type="cellIs" dxfId="737" priority="117" operator="greaterThan">
      <formula>0.03</formula>
    </cfRule>
    <cfRule type="cellIs" dxfId="736" priority="118" stopIfTrue="1" operator="lessThan">
      <formula>-0.03</formula>
    </cfRule>
  </conditionalFormatting>
  <conditionalFormatting sqref="W75">
    <cfRule type="cellIs" dxfId="735" priority="115" operator="greaterThan">
      <formula>0.03</formula>
    </cfRule>
    <cfRule type="cellIs" dxfId="734" priority="116" stopIfTrue="1" operator="lessThan">
      <formula>-0.03</formula>
    </cfRule>
  </conditionalFormatting>
  <conditionalFormatting sqref="X75">
    <cfRule type="cellIs" dxfId="733" priority="113" operator="greaterThan">
      <formula>0.03</formula>
    </cfRule>
    <cfRule type="cellIs" dxfId="732" priority="114" stopIfTrue="1" operator="lessThan">
      <formula>-0.03</formula>
    </cfRule>
  </conditionalFormatting>
  <conditionalFormatting sqref="Y75">
    <cfRule type="cellIs" dxfId="731" priority="111" operator="greaterThan">
      <formula>0.03</formula>
    </cfRule>
    <cfRule type="cellIs" dxfId="730" priority="112" stopIfTrue="1" operator="lessThan">
      <formula>-0.03</formula>
    </cfRule>
  </conditionalFormatting>
  <conditionalFormatting sqref="W79">
    <cfRule type="cellIs" dxfId="729" priority="109" operator="greaterThan">
      <formula>0.03</formula>
    </cfRule>
    <cfRule type="cellIs" dxfId="728" priority="110" stopIfTrue="1" operator="lessThan">
      <formula>-0.03</formula>
    </cfRule>
  </conditionalFormatting>
  <conditionalFormatting sqref="X79">
    <cfRule type="cellIs" dxfId="727" priority="107" operator="greaterThan">
      <formula>0.03</formula>
    </cfRule>
    <cfRule type="cellIs" dxfId="726" priority="108" stopIfTrue="1" operator="lessThan">
      <formula>-0.03</formula>
    </cfRule>
  </conditionalFormatting>
  <conditionalFormatting sqref="Y79">
    <cfRule type="cellIs" dxfId="725" priority="105" operator="greaterThan">
      <formula>0.03</formula>
    </cfRule>
    <cfRule type="cellIs" dxfId="724" priority="106" stopIfTrue="1" operator="lessThan">
      <formula>-0.03</formula>
    </cfRule>
  </conditionalFormatting>
  <conditionalFormatting sqref="W105:Y105">
    <cfRule type="cellIs" dxfId="723" priority="103" operator="greaterThan">
      <formula>0.03</formula>
    </cfRule>
    <cfRule type="cellIs" dxfId="722" priority="104" stopIfTrue="1" operator="lessThan">
      <formula>-0.03</formula>
    </cfRule>
  </conditionalFormatting>
  <conditionalFormatting sqref="W6:X6">
    <cfRule type="cellIs" dxfId="721" priority="101" operator="greaterThan">
      <formula>0.03</formula>
    </cfRule>
    <cfRule type="cellIs" dxfId="720" priority="102" stopIfTrue="1" operator="lessThan">
      <formula>-0.03</formula>
    </cfRule>
  </conditionalFormatting>
  <conditionalFormatting sqref="W10:X10">
    <cfRule type="cellIs" dxfId="719" priority="99" operator="greaterThan">
      <formula>0.03</formula>
    </cfRule>
    <cfRule type="cellIs" dxfId="718" priority="100" stopIfTrue="1" operator="lessThan">
      <formula>-0.03</formula>
    </cfRule>
  </conditionalFormatting>
  <conditionalFormatting sqref="W14:X14">
    <cfRule type="cellIs" dxfId="717" priority="97" operator="greaterThan">
      <formula>0.03</formula>
    </cfRule>
    <cfRule type="cellIs" dxfId="716" priority="98" stopIfTrue="1" operator="lessThan">
      <formula>-0.03</formula>
    </cfRule>
  </conditionalFormatting>
  <conditionalFormatting sqref="W18:X18">
    <cfRule type="cellIs" dxfId="715" priority="95" operator="greaterThan">
      <formula>0.03</formula>
    </cfRule>
    <cfRule type="cellIs" dxfId="714" priority="96" stopIfTrue="1" operator="lessThan">
      <formula>-0.03</formula>
    </cfRule>
  </conditionalFormatting>
  <conditionalFormatting sqref="W22:X22">
    <cfRule type="cellIs" dxfId="713" priority="93" operator="greaterThan">
      <formula>0.03</formula>
    </cfRule>
    <cfRule type="cellIs" dxfId="712" priority="94" stopIfTrue="1" operator="lessThan">
      <formula>-0.03</formula>
    </cfRule>
  </conditionalFormatting>
  <conditionalFormatting sqref="W26:X26">
    <cfRule type="cellIs" dxfId="711" priority="91" operator="greaterThan">
      <formula>0.03</formula>
    </cfRule>
    <cfRule type="cellIs" dxfId="710" priority="92" stopIfTrue="1" operator="lessThan">
      <formula>-0.03</formula>
    </cfRule>
  </conditionalFormatting>
  <conditionalFormatting sqref="W30:X30">
    <cfRule type="cellIs" dxfId="709" priority="89" operator="greaterThan">
      <formula>0.03</formula>
    </cfRule>
    <cfRule type="cellIs" dxfId="708" priority="90" stopIfTrue="1" operator="lessThan">
      <formula>-0.03</formula>
    </cfRule>
  </conditionalFormatting>
  <conditionalFormatting sqref="W34:X34">
    <cfRule type="cellIs" dxfId="707" priority="87" operator="greaterThan">
      <formula>0.03</formula>
    </cfRule>
    <cfRule type="cellIs" dxfId="706" priority="88" stopIfTrue="1" operator="lessThan">
      <formula>-0.03</formula>
    </cfRule>
  </conditionalFormatting>
  <conditionalFormatting sqref="W38:X38">
    <cfRule type="cellIs" dxfId="705" priority="85" operator="greaterThan">
      <formula>0.03</formula>
    </cfRule>
    <cfRule type="cellIs" dxfId="704" priority="86" stopIfTrue="1" operator="lessThan">
      <formula>-0.03</formula>
    </cfRule>
  </conditionalFormatting>
  <conditionalFormatting sqref="W42:X42">
    <cfRule type="cellIs" dxfId="703" priority="83" operator="greaterThan">
      <formula>0.03</formula>
    </cfRule>
    <cfRule type="cellIs" dxfId="702" priority="84" stopIfTrue="1" operator="lessThan">
      <formula>-0.03</formula>
    </cfRule>
  </conditionalFormatting>
  <conditionalFormatting sqref="W46:X46">
    <cfRule type="cellIs" dxfId="701" priority="81" operator="greaterThan">
      <formula>0.03</formula>
    </cfRule>
    <cfRule type="cellIs" dxfId="700" priority="82" stopIfTrue="1" operator="lessThan">
      <formula>-0.03</formula>
    </cfRule>
  </conditionalFormatting>
  <conditionalFormatting sqref="W50:X50">
    <cfRule type="cellIs" dxfId="699" priority="79" operator="greaterThan">
      <formula>0.03</formula>
    </cfRule>
    <cfRule type="cellIs" dxfId="698" priority="80" stopIfTrue="1" operator="lessThan">
      <formula>-0.03</formula>
    </cfRule>
  </conditionalFormatting>
  <conditionalFormatting sqref="W54:X54">
    <cfRule type="cellIs" dxfId="697" priority="77" operator="greaterThan">
      <formula>0.03</formula>
    </cfRule>
    <cfRule type="cellIs" dxfId="696" priority="78" stopIfTrue="1" operator="lessThan">
      <formula>-0.03</formula>
    </cfRule>
  </conditionalFormatting>
  <conditionalFormatting sqref="W58:X58">
    <cfRule type="cellIs" dxfId="695" priority="75" operator="greaterThan">
      <formula>0.03</formula>
    </cfRule>
    <cfRule type="cellIs" dxfId="694" priority="76" stopIfTrue="1" operator="lessThan">
      <formula>-0.03</formula>
    </cfRule>
  </conditionalFormatting>
  <conditionalFormatting sqref="W62:X62">
    <cfRule type="cellIs" dxfId="693" priority="73" operator="greaterThan">
      <formula>0.03</formula>
    </cfRule>
    <cfRule type="cellIs" dxfId="692" priority="74" stopIfTrue="1" operator="lessThan">
      <formula>-0.03</formula>
    </cfRule>
  </conditionalFormatting>
  <conditionalFormatting sqref="W66:X66">
    <cfRule type="cellIs" dxfId="691" priority="71" operator="greaterThan">
      <formula>0.03</formula>
    </cfRule>
    <cfRule type="cellIs" dxfId="690" priority="72" stopIfTrue="1" operator="lessThan">
      <formula>-0.03</formula>
    </cfRule>
  </conditionalFormatting>
  <conditionalFormatting sqref="W70:X70">
    <cfRule type="cellIs" dxfId="689" priority="69" operator="greaterThan">
      <formula>0.03</formula>
    </cfRule>
    <cfRule type="cellIs" dxfId="688" priority="70" stopIfTrue="1" operator="lessThan">
      <formula>-0.03</formula>
    </cfRule>
  </conditionalFormatting>
  <conditionalFormatting sqref="W74:X74">
    <cfRule type="cellIs" dxfId="687" priority="67" operator="greaterThan">
      <formula>0.03</formula>
    </cfRule>
    <cfRule type="cellIs" dxfId="686" priority="68" stopIfTrue="1" operator="lessThan">
      <formula>-0.03</formula>
    </cfRule>
  </conditionalFormatting>
  <conditionalFormatting sqref="T83:V98">
    <cfRule type="cellIs" dxfId="685" priority="63" operator="greaterThan">
      <formula>0.03</formula>
    </cfRule>
    <cfRule type="cellIs" dxfId="684" priority="64" stopIfTrue="1" operator="lessThan">
      <formula>-0.03</formula>
    </cfRule>
  </conditionalFormatting>
  <conditionalFormatting sqref="W83">
    <cfRule type="cellIs" dxfId="683" priority="61" operator="greaterThan">
      <formula>0.03</formula>
    </cfRule>
    <cfRule type="cellIs" dxfId="682" priority="62" stopIfTrue="1" operator="lessThan">
      <formula>-0.03</formula>
    </cfRule>
  </conditionalFormatting>
  <conditionalFormatting sqref="X83">
    <cfRule type="cellIs" dxfId="681" priority="59" operator="greaterThan">
      <formula>0.03</formula>
    </cfRule>
    <cfRule type="cellIs" dxfId="680" priority="60" stopIfTrue="1" operator="lessThan">
      <formula>-0.03</formula>
    </cfRule>
  </conditionalFormatting>
  <conditionalFormatting sqref="Y83">
    <cfRule type="cellIs" dxfId="679" priority="57" operator="greaterThan">
      <formula>0.03</formula>
    </cfRule>
    <cfRule type="cellIs" dxfId="678" priority="58" stopIfTrue="1" operator="lessThan">
      <formula>-0.03</formula>
    </cfRule>
  </conditionalFormatting>
  <conditionalFormatting sqref="W87">
    <cfRule type="cellIs" dxfId="677" priority="55" operator="greaterThan">
      <formula>0.03</formula>
    </cfRule>
    <cfRule type="cellIs" dxfId="676" priority="56" stopIfTrue="1" operator="lessThan">
      <formula>-0.03</formula>
    </cfRule>
  </conditionalFormatting>
  <conditionalFormatting sqref="X87">
    <cfRule type="cellIs" dxfId="675" priority="53" operator="greaterThan">
      <formula>0.03</formula>
    </cfRule>
    <cfRule type="cellIs" dxfId="674" priority="54" stopIfTrue="1" operator="lessThan">
      <formula>-0.03</formula>
    </cfRule>
  </conditionalFormatting>
  <conditionalFormatting sqref="Y87">
    <cfRule type="cellIs" dxfId="673" priority="51" operator="greaterThan">
      <formula>0.03</formula>
    </cfRule>
    <cfRule type="cellIs" dxfId="672" priority="52" stopIfTrue="1" operator="lessThan">
      <formula>-0.03</formula>
    </cfRule>
  </conditionalFormatting>
  <conditionalFormatting sqref="W91">
    <cfRule type="cellIs" dxfId="671" priority="49" operator="greaterThan">
      <formula>0.03</formula>
    </cfRule>
    <cfRule type="cellIs" dxfId="670" priority="50" stopIfTrue="1" operator="lessThan">
      <formula>-0.03</formula>
    </cfRule>
  </conditionalFormatting>
  <conditionalFormatting sqref="X91">
    <cfRule type="cellIs" dxfId="669" priority="47" operator="greaterThan">
      <formula>0.03</formula>
    </cfRule>
    <cfRule type="cellIs" dxfId="668" priority="48" stopIfTrue="1" operator="lessThan">
      <formula>-0.03</formula>
    </cfRule>
  </conditionalFormatting>
  <conditionalFormatting sqref="Y91">
    <cfRule type="cellIs" dxfId="667" priority="45" operator="greaterThan">
      <formula>0.03</formula>
    </cfRule>
    <cfRule type="cellIs" dxfId="666" priority="46" stopIfTrue="1" operator="lessThan">
      <formula>-0.03</formula>
    </cfRule>
  </conditionalFormatting>
  <conditionalFormatting sqref="W95">
    <cfRule type="cellIs" dxfId="665" priority="43" operator="greaterThan">
      <formula>0.03</formula>
    </cfRule>
    <cfRule type="cellIs" dxfId="664" priority="44" stopIfTrue="1" operator="lessThan">
      <formula>-0.03</formula>
    </cfRule>
  </conditionalFormatting>
  <conditionalFormatting sqref="X95">
    <cfRule type="cellIs" dxfId="663" priority="41" operator="greaterThan">
      <formula>0.03</formula>
    </cfRule>
    <cfRule type="cellIs" dxfId="662" priority="42" stopIfTrue="1" operator="lessThan">
      <formula>-0.03</formula>
    </cfRule>
  </conditionalFormatting>
  <conditionalFormatting sqref="Y95">
    <cfRule type="cellIs" dxfId="661" priority="39" operator="greaterThan">
      <formula>0.03</formula>
    </cfRule>
    <cfRule type="cellIs" dxfId="660" priority="40" stopIfTrue="1" operator="lessThan">
      <formula>-0.03</formula>
    </cfRule>
  </conditionalFormatting>
  <conditionalFormatting sqref="W86:X86">
    <cfRule type="cellIs" dxfId="659" priority="37" operator="greaterThan">
      <formula>0.03</formula>
    </cfRule>
    <cfRule type="cellIs" dxfId="658" priority="38" stopIfTrue="1" operator="lessThan">
      <formula>-0.03</formula>
    </cfRule>
  </conditionalFormatting>
  <conditionalFormatting sqref="W90:X90">
    <cfRule type="cellIs" dxfId="657" priority="35" operator="greaterThan">
      <formula>0.03</formula>
    </cfRule>
    <cfRule type="cellIs" dxfId="656" priority="36" stopIfTrue="1" operator="lessThan">
      <formula>-0.03</formula>
    </cfRule>
  </conditionalFormatting>
  <conditionalFormatting sqref="W94:X94">
    <cfRule type="cellIs" dxfId="655" priority="33" operator="greaterThan">
      <formula>0.03</formula>
    </cfRule>
    <cfRule type="cellIs" dxfId="654" priority="34" stopIfTrue="1" operator="lessThan">
      <formula>-0.03</formula>
    </cfRule>
  </conditionalFormatting>
  <conditionalFormatting sqref="W98:X98">
    <cfRule type="cellIs" dxfId="653" priority="31" operator="greaterThan">
      <formula>0.03</formula>
    </cfRule>
    <cfRule type="cellIs" dxfId="652" priority="32" stopIfTrue="1" operator="lessThan">
      <formula>-0.03</formula>
    </cfRule>
  </conditionalFormatting>
  <conditionalFormatting sqref="T99:V104">
    <cfRule type="cellIs" dxfId="651" priority="29" operator="greaterThan">
      <formula>0.03</formula>
    </cfRule>
    <cfRule type="cellIs" dxfId="650" priority="30" stopIfTrue="1" operator="lessThan">
      <formula>-0.03</formula>
    </cfRule>
  </conditionalFormatting>
  <conditionalFormatting sqref="W99:Y103">
    <cfRule type="cellIs" dxfId="649" priority="27" operator="greaterThan">
      <formula>0.03</formula>
    </cfRule>
    <cfRule type="cellIs" dxfId="648" priority="28" stopIfTrue="1" operator="lessThan">
      <formula>-0.03</formula>
    </cfRule>
  </conditionalFormatting>
  <conditionalFormatting sqref="W104">
    <cfRule type="cellIs" dxfId="647" priority="25" operator="greaterThan">
      <formula>0.03</formula>
    </cfRule>
    <cfRule type="cellIs" dxfId="646" priority="26" stopIfTrue="1" operator="lessThan">
      <formula>-0.03</formula>
    </cfRule>
  </conditionalFormatting>
  <conditionalFormatting sqref="X104">
    <cfRule type="cellIs" dxfId="645" priority="23" operator="greaterThan">
      <formula>0.03</formula>
    </cfRule>
    <cfRule type="cellIs" dxfId="644" priority="24" stopIfTrue="1" operator="lessThan">
      <formula>-0.03</formula>
    </cfRule>
  </conditionalFormatting>
  <conditionalFormatting sqref="Y104">
    <cfRule type="cellIs" dxfId="643" priority="21" operator="greaterThan">
      <formula>0.03</formula>
    </cfRule>
    <cfRule type="cellIs" dxfId="642" priority="22" stopIfTrue="1" operator="lessThan">
      <formula>-0.03</formula>
    </cfRule>
  </conditionalFormatting>
  <conditionalFormatting sqref="T111:V112">
    <cfRule type="cellIs" dxfId="641" priority="9" operator="greaterThan">
      <formula>0.03</formula>
    </cfRule>
    <cfRule type="cellIs" dxfId="640" priority="10" stopIfTrue="1" operator="lessThan">
      <formula>-0.03</formula>
    </cfRule>
  </conditionalFormatting>
  <conditionalFormatting sqref="W112:Y112">
    <cfRule type="cellIs" dxfId="639" priority="7" operator="greaterThan">
      <formula>0.03</formula>
    </cfRule>
    <cfRule type="cellIs" dxfId="638" priority="8" stopIfTrue="1" operator="lessThan">
      <formula>-0.03</formula>
    </cfRule>
  </conditionalFormatting>
  <conditionalFormatting sqref="W111">
    <cfRule type="cellIs" dxfId="637" priority="5" operator="greaterThan">
      <formula>0.03</formula>
    </cfRule>
    <cfRule type="cellIs" dxfId="636" priority="6" stopIfTrue="1" operator="lessThan">
      <formula>-0.03</formula>
    </cfRule>
  </conditionalFormatting>
  <conditionalFormatting sqref="X111">
    <cfRule type="cellIs" dxfId="635" priority="3" operator="greaterThan">
      <formula>0.03</formula>
    </cfRule>
    <cfRule type="cellIs" dxfId="634" priority="4" stopIfTrue="1" operator="lessThan">
      <formula>-0.03</formula>
    </cfRule>
  </conditionalFormatting>
  <conditionalFormatting sqref="Y111">
    <cfRule type="cellIs" dxfId="633" priority="1" operator="greaterThan">
      <formula>0.03</formula>
    </cfRule>
    <cfRule type="cellIs" dxfId="632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4"/>
  <dimension ref="A1:AN114"/>
  <sheetViews>
    <sheetView topLeftCell="A66" workbookViewId="0">
      <selection activeCell="L2" sqref="L1:Y65536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hidden="1" customWidth="1"/>
    <col min="13" max="15" width="6.875" style="1" hidden="1" customWidth="1"/>
    <col min="16" max="18" width="8.875" style="1" hidden="1" customWidth="1"/>
    <col min="19" max="19" width="2.875" style="1" hidden="1" customWidth="1"/>
    <col min="20" max="25" width="8.875" style="1" hidden="1" customWidth="1"/>
    <col min="26" max="26" width="7.875" style="1" bestFit="1" customWidth="1"/>
    <col min="27" max="27" width="6.875" style="1" bestFit="1" customWidth="1"/>
    <col min="28" max="29" width="7.875" style="1" bestFit="1" customWidth="1"/>
    <col min="30" max="30" width="5.875" style="1" bestFit="1" customWidth="1"/>
    <col min="31" max="32" width="7.875" style="1" bestFit="1" customWidth="1"/>
    <col min="33" max="33" width="5.875" style="1" bestFit="1" customWidth="1"/>
    <col min="34" max="34" width="7.875" style="1" bestFit="1" customWidth="1"/>
    <col min="35" max="35" width="6.125" style="1" bestFit="1" customWidth="1"/>
    <col min="36" max="36" width="7.125" style="1" bestFit="1" customWidth="1"/>
    <col min="37" max="37" width="6.25" style="1" bestFit="1" customWidth="1"/>
    <col min="38" max="38" width="7.375" style="1" bestFit="1" customWidth="1"/>
    <col min="39" max="39" width="6.125" style="1" bestFit="1" customWidth="1"/>
    <col min="40" max="40" width="7.125" style="1" bestFit="1" customWidth="1"/>
    <col min="41" max="16384" width="10.875" style="1"/>
  </cols>
  <sheetData>
    <row r="1" spans="1:40" ht="12.75" thickBot="1">
      <c r="D1" s="146" t="s">
        <v>32</v>
      </c>
      <c r="E1" s="147"/>
      <c r="F1" s="147"/>
      <c r="G1" s="147"/>
      <c r="H1" s="147"/>
      <c r="I1" s="147"/>
      <c r="J1" s="148"/>
      <c r="L1" s="146" t="s">
        <v>33</v>
      </c>
      <c r="M1" s="147"/>
      <c r="N1" s="147"/>
      <c r="O1" s="147"/>
      <c r="P1" s="147"/>
      <c r="Q1" s="147"/>
      <c r="R1" s="148"/>
      <c r="S1" s="2"/>
      <c r="T1" s="146" t="s">
        <v>47</v>
      </c>
      <c r="U1" s="147"/>
      <c r="V1" s="148"/>
      <c r="W1" s="146" t="s">
        <v>48</v>
      </c>
      <c r="X1" s="147"/>
      <c r="Y1" s="148"/>
    </row>
    <row r="2" spans="1:40" ht="12.75" thickBot="1">
      <c r="A2" s="3"/>
      <c r="B2" s="4"/>
      <c r="C2" s="5" t="s">
        <v>1</v>
      </c>
      <c r="D2" s="6" t="s">
        <v>34</v>
      </c>
      <c r="E2" s="7" t="s">
        <v>35</v>
      </c>
      <c r="F2" s="7" t="s">
        <v>36</v>
      </c>
      <c r="G2" s="7" t="s">
        <v>37</v>
      </c>
      <c r="H2" s="7" t="s">
        <v>38</v>
      </c>
      <c r="I2" s="7" t="s">
        <v>39</v>
      </c>
      <c r="J2" s="8" t="s">
        <v>40</v>
      </c>
      <c r="K2" s="2"/>
      <c r="L2" s="6" t="s">
        <v>34</v>
      </c>
      <c r="M2" s="7" t="s">
        <v>35</v>
      </c>
      <c r="N2" s="7" t="s">
        <v>36</v>
      </c>
      <c r="O2" s="7" t="s">
        <v>37</v>
      </c>
      <c r="P2" s="7" t="s">
        <v>38</v>
      </c>
      <c r="Q2" s="7" t="s">
        <v>39</v>
      </c>
      <c r="R2" s="8" t="s">
        <v>40</v>
      </c>
      <c r="S2" s="9"/>
      <c r="T2" s="6" t="s">
        <v>41</v>
      </c>
      <c r="U2" s="7" t="s">
        <v>42</v>
      </c>
      <c r="V2" s="8" t="s">
        <v>43</v>
      </c>
      <c r="W2" s="10" t="s">
        <v>41</v>
      </c>
      <c r="X2" s="11" t="s">
        <v>42</v>
      </c>
      <c r="Y2" s="12" t="s">
        <v>43</v>
      </c>
      <c r="Z2" s="1" t="s">
        <v>91</v>
      </c>
      <c r="AA2" s="1" t="s">
        <v>92</v>
      </c>
      <c r="AB2" s="1" t="s">
        <v>93</v>
      </c>
      <c r="AC2" s="1" t="s">
        <v>94</v>
      </c>
      <c r="AD2" s="1" t="s">
        <v>95</v>
      </c>
      <c r="AE2" s="1" t="s">
        <v>96</v>
      </c>
      <c r="AF2" s="1" t="s">
        <v>97</v>
      </c>
      <c r="AG2" s="1" t="s">
        <v>98</v>
      </c>
      <c r="AH2" s="1" t="s">
        <v>99</v>
      </c>
      <c r="AI2" s="1" t="s">
        <v>92</v>
      </c>
      <c r="AJ2" s="1" t="s">
        <v>93</v>
      </c>
      <c r="AK2" s="1" t="s">
        <v>95</v>
      </c>
      <c r="AL2" s="1" t="s">
        <v>96</v>
      </c>
      <c r="AM2" s="1" t="s">
        <v>98</v>
      </c>
      <c r="AN2" s="1" t="s">
        <v>99</v>
      </c>
    </row>
    <row r="3" spans="1:40" ht="15.75">
      <c r="A3" s="13" t="s">
        <v>2</v>
      </c>
      <c r="B3" s="13" t="s">
        <v>3</v>
      </c>
      <c r="C3" s="13">
        <v>22</v>
      </c>
      <c r="D3" s="17">
        <v>12962.0672</v>
      </c>
      <c r="E3" s="18">
        <v>41.789000000000001</v>
      </c>
      <c r="F3" s="18">
        <v>41.6267</v>
      </c>
      <c r="G3" s="18">
        <v>44.357500000000002</v>
      </c>
      <c r="H3" s="18">
        <v>15334.907999999999</v>
      </c>
      <c r="I3" s="18">
        <v>31.949000000000002</v>
      </c>
      <c r="J3" s="19">
        <f>H3/3600</f>
        <v>4.2596966666666667</v>
      </c>
      <c r="L3" s="17"/>
      <c r="M3" s="18"/>
      <c r="N3" s="18"/>
      <c r="O3" s="18"/>
      <c r="P3" s="18"/>
      <c r="Q3" s="18"/>
      <c r="R3" s="19">
        <f>P3/3600</f>
        <v>0</v>
      </c>
      <c r="S3" s="20"/>
      <c r="T3" s="21" t="e">
        <f ca="1">bdrate($D3:$D6,E3:E6,$L3:$L6,M3:M6)</f>
        <v>#NAME?</v>
      </c>
      <c r="U3" s="22" t="e">
        <f ca="1">bdrate($D3:$D6,F3:F6,$L3:$L6,N3:N6)</f>
        <v>#NAME?</v>
      </c>
      <c r="V3" s="23" t="e">
        <f ca="1">bdrate($D3:$D6,G3:G6,$L3:$L6,O3:O6)</f>
        <v>#NAME?</v>
      </c>
      <c r="W3" s="21" t="e">
        <f ca="1">bdrateOld($D3:$D6,E3:E6,$L3:$L6,M3:M6)</f>
        <v>#NAME?</v>
      </c>
      <c r="X3" s="22" t="e">
        <f ca="1">bdrateOld($D3:$D6,F3:F6,$L3:$L6,N3:N6)</f>
        <v>#NAME?</v>
      </c>
      <c r="Y3" s="23" t="e">
        <f ca="1">bdrateOld($D3:$D6,G3:G6,$L3:$L6,O3:O6)</f>
        <v>#NAME?</v>
      </c>
      <c r="Z3">
        <v>434896</v>
      </c>
      <c r="AA3">
        <v>3444</v>
      </c>
      <c r="AB3">
        <v>431452</v>
      </c>
      <c r="AC3">
        <v>232370</v>
      </c>
      <c r="AD3">
        <v>274</v>
      </c>
      <c r="AE3">
        <v>232096</v>
      </c>
      <c r="AF3">
        <v>232370</v>
      </c>
      <c r="AG3">
        <v>137</v>
      </c>
      <c r="AH3">
        <v>232233</v>
      </c>
      <c r="AI3" s="123">
        <f>AA3/Z3</f>
        <v>7.9191346896729329E-3</v>
      </c>
      <c r="AJ3" s="123">
        <f>AB3/Z3</f>
        <v>0.99208086531032702</v>
      </c>
      <c r="AK3" s="123">
        <f>AD3/AC3</f>
        <v>1.1791539355338468E-3</v>
      </c>
      <c r="AL3" s="123">
        <f>AE3/AC3</f>
        <v>0.99882084606446619</v>
      </c>
      <c r="AM3" s="123">
        <f>AG3/AF3</f>
        <v>5.8957696776692342E-4</v>
      </c>
      <c r="AN3" s="123">
        <f>AH3/AF3</f>
        <v>0.99941042303223304</v>
      </c>
    </row>
    <row r="4" spans="1:40" ht="15.75">
      <c r="A4" s="24" t="s">
        <v>4</v>
      </c>
      <c r="B4" s="24"/>
      <c r="C4" s="24">
        <v>27</v>
      </c>
      <c r="D4" s="28">
        <v>5255.8527999999997</v>
      </c>
      <c r="E4" s="29">
        <v>39.226900000000001</v>
      </c>
      <c r="F4" s="29">
        <v>39.848399999999998</v>
      </c>
      <c r="G4" s="29">
        <v>42.366900000000001</v>
      </c>
      <c r="H4" s="29">
        <v>12796.93</v>
      </c>
      <c r="I4" s="29">
        <v>26.535</v>
      </c>
      <c r="J4" s="30">
        <f t="shared" ref="J4:J67" si="0">H4/3600</f>
        <v>3.554702777777778</v>
      </c>
      <c r="L4" s="28"/>
      <c r="M4" s="29"/>
      <c r="N4" s="29"/>
      <c r="O4" s="29"/>
      <c r="P4" s="29"/>
      <c r="Q4" s="29"/>
      <c r="R4" s="30">
        <f t="shared" ref="R4:R67" si="1">P4/3600</f>
        <v>0</v>
      </c>
      <c r="S4" s="20"/>
      <c r="T4" s="31"/>
      <c r="U4" s="32"/>
      <c r="V4" s="33"/>
      <c r="W4" s="31"/>
      <c r="X4" s="32"/>
      <c r="Y4" s="33"/>
      <c r="Z4">
        <v>304080</v>
      </c>
      <c r="AA4">
        <v>1681</v>
      </c>
      <c r="AB4">
        <v>302399</v>
      </c>
      <c r="AC4">
        <v>186570</v>
      </c>
      <c r="AD4">
        <v>83</v>
      </c>
      <c r="AE4">
        <v>186487</v>
      </c>
      <c r="AF4">
        <v>186570</v>
      </c>
      <c r="AG4">
        <v>61</v>
      </c>
      <c r="AH4">
        <v>186509</v>
      </c>
      <c r="AI4" s="123">
        <f t="shared" ref="AI4:AI67" si="2">AA4/Z4</f>
        <v>5.5281504867140223E-3</v>
      </c>
      <c r="AJ4" s="123">
        <f t="shared" ref="AJ4:AJ67" si="3">AB4/Z4</f>
        <v>0.99447184951328593</v>
      </c>
      <c r="AK4" s="123">
        <f t="shared" ref="AK4:AK67" si="4">AD4/AC4</f>
        <v>4.4487323792678351E-4</v>
      </c>
      <c r="AL4" s="123">
        <f t="shared" ref="AL4:AL67" si="5">AE4/AC4</f>
        <v>0.99955512676207325</v>
      </c>
      <c r="AM4" s="123">
        <f t="shared" ref="AM4:AM67" si="6">AG4/AF4</f>
        <v>3.269550302835397E-4</v>
      </c>
      <c r="AN4" s="123">
        <f t="shared" ref="AN4:AN67" si="7">AH4/AF4</f>
        <v>0.99967304496971643</v>
      </c>
    </row>
    <row r="5" spans="1:40" ht="15.75">
      <c r="A5" s="24"/>
      <c r="B5" s="24"/>
      <c r="C5" s="24">
        <v>32</v>
      </c>
      <c r="D5" s="28">
        <v>2530.7296000000001</v>
      </c>
      <c r="E5" s="29">
        <v>36.628399999999999</v>
      </c>
      <c r="F5" s="29">
        <v>38.4801</v>
      </c>
      <c r="G5" s="29">
        <v>40.8506</v>
      </c>
      <c r="H5" s="29">
        <v>11482.011</v>
      </c>
      <c r="I5" s="29">
        <v>23.742999999999999</v>
      </c>
      <c r="J5" s="30">
        <f t="shared" si="0"/>
        <v>3.1894475</v>
      </c>
      <c r="L5" s="28"/>
      <c r="M5" s="29"/>
      <c r="N5" s="29"/>
      <c r="O5" s="29"/>
      <c r="P5" s="29"/>
      <c r="Q5" s="29"/>
      <c r="R5" s="30">
        <f t="shared" si="1"/>
        <v>0</v>
      </c>
      <c r="S5" s="20"/>
      <c r="T5" s="31"/>
      <c r="U5" s="32"/>
      <c r="V5" s="33"/>
      <c r="W5" s="31"/>
      <c r="X5" s="32"/>
      <c r="Y5" s="33"/>
      <c r="Z5">
        <v>203860</v>
      </c>
      <c r="AA5">
        <v>501</v>
      </c>
      <c r="AB5">
        <v>203359</v>
      </c>
      <c r="AC5">
        <v>150747</v>
      </c>
      <c r="AD5">
        <v>12</v>
      </c>
      <c r="AE5">
        <v>150735</v>
      </c>
      <c r="AF5">
        <v>150747</v>
      </c>
      <c r="AG5">
        <v>16</v>
      </c>
      <c r="AH5">
        <v>150731</v>
      </c>
      <c r="AI5" s="123">
        <f t="shared" si="2"/>
        <v>2.4575689198469536E-3</v>
      </c>
      <c r="AJ5" s="123">
        <f t="shared" si="3"/>
        <v>0.99754243108015306</v>
      </c>
      <c r="AK5" s="123">
        <f t="shared" si="4"/>
        <v>7.9603574200481599E-5</v>
      </c>
      <c r="AL5" s="123">
        <f t="shared" si="5"/>
        <v>0.99992039642579955</v>
      </c>
      <c r="AM5" s="123">
        <f t="shared" si="6"/>
        <v>1.0613809893397547E-4</v>
      </c>
      <c r="AN5" s="123">
        <f t="shared" si="7"/>
        <v>0.99989386190106599</v>
      </c>
    </row>
    <row r="6" spans="1:40" ht="16.5" thickBot="1">
      <c r="A6" s="24"/>
      <c r="B6" s="34"/>
      <c r="C6" s="34">
        <v>37</v>
      </c>
      <c r="D6" s="38">
        <v>1312.8368</v>
      </c>
      <c r="E6" s="39">
        <v>33.936700000000002</v>
      </c>
      <c r="F6" s="39">
        <v>37.423499999999997</v>
      </c>
      <c r="G6" s="39">
        <v>39.756599999999999</v>
      </c>
      <c r="H6" s="39">
        <v>10784.129000000001</v>
      </c>
      <c r="I6" s="39">
        <v>21.84</v>
      </c>
      <c r="J6" s="40">
        <f t="shared" si="0"/>
        <v>2.9955913888888892</v>
      </c>
      <c r="L6" s="38"/>
      <c r="M6" s="39"/>
      <c r="N6" s="39"/>
      <c r="O6" s="39"/>
      <c r="P6" s="39"/>
      <c r="Q6" s="39"/>
      <c r="R6" s="40">
        <f t="shared" si="1"/>
        <v>0</v>
      </c>
      <c r="S6" s="20"/>
      <c r="T6" s="41"/>
      <c r="U6" s="42"/>
      <c r="V6" s="43"/>
      <c r="W6" s="41"/>
      <c r="X6" s="42"/>
      <c r="Y6" s="43"/>
      <c r="Z6">
        <v>113516</v>
      </c>
      <c r="AA6">
        <v>106</v>
      </c>
      <c r="AB6">
        <v>113410</v>
      </c>
      <c r="AC6">
        <v>112188</v>
      </c>
      <c r="AD6">
        <v>0</v>
      </c>
      <c r="AE6">
        <v>112188</v>
      </c>
      <c r="AF6">
        <v>112188</v>
      </c>
      <c r="AG6">
        <v>5</v>
      </c>
      <c r="AH6">
        <v>112183</v>
      </c>
      <c r="AI6" s="123">
        <f t="shared" si="2"/>
        <v>9.3378906938228971E-4</v>
      </c>
      <c r="AJ6" s="123">
        <f t="shared" si="3"/>
        <v>0.99906621093061776</v>
      </c>
      <c r="AK6" s="123">
        <f t="shared" si="4"/>
        <v>0</v>
      </c>
      <c r="AL6" s="123">
        <f t="shared" si="5"/>
        <v>1</v>
      </c>
      <c r="AM6" s="123">
        <f t="shared" si="6"/>
        <v>4.4568046493386104E-5</v>
      </c>
      <c r="AN6" s="123">
        <f t="shared" si="7"/>
        <v>0.99995543195350667</v>
      </c>
    </row>
    <row r="7" spans="1:40" ht="15.75">
      <c r="A7" s="24"/>
      <c r="B7" s="13" t="s">
        <v>5</v>
      </c>
      <c r="C7" s="13">
        <v>22</v>
      </c>
      <c r="D7" s="17">
        <v>32502.430400000001</v>
      </c>
      <c r="E7" s="18">
        <v>40.238100000000003</v>
      </c>
      <c r="F7" s="18">
        <v>45.046599999999998</v>
      </c>
      <c r="G7" s="18">
        <v>44.8125</v>
      </c>
      <c r="H7" s="18">
        <v>23757.702000000001</v>
      </c>
      <c r="I7" s="18">
        <v>45.146000000000001</v>
      </c>
      <c r="J7" s="19">
        <f t="shared" si="0"/>
        <v>6.5993616666666668</v>
      </c>
      <c r="L7" s="17"/>
      <c r="M7" s="18"/>
      <c r="N7" s="18"/>
      <c r="O7" s="18"/>
      <c r="P7" s="18"/>
      <c r="Q7" s="18"/>
      <c r="R7" s="19">
        <f t="shared" si="1"/>
        <v>0</v>
      </c>
      <c r="S7" s="20"/>
      <c r="T7" s="21" t="e">
        <f ca="1">bdrate($D7:$D10,E7:E10,$L7:$L10,M7:M10)</f>
        <v>#NAME?</v>
      </c>
      <c r="U7" s="22" t="e">
        <f ca="1">bdrate($D7:$D10,F7:F10,$L7:$L10,N7:N10)</f>
        <v>#NAME?</v>
      </c>
      <c r="V7" s="22" t="e">
        <f ca="1">bdrate($D7:$D10,G7:G10,$L7:$L10,O7:O10)</f>
        <v>#NAME?</v>
      </c>
      <c r="W7" s="44" t="e">
        <f ca="1">bdrateOld($D7:$D10,E7:E10,$L7:$L10,M7:M10)</f>
        <v>#NAME?</v>
      </c>
      <c r="X7" s="45" t="e">
        <f ca="1">bdrateOld($D7:$D10,F7:F10,$L7:$L10,N7:N10)</f>
        <v>#NAME?</v>
      </c>
      <c r="Y7" s="46" t="e">
        <f ca="1">bdrateOld($D7:$D10,G7:G10,$L7:$L10,O7:O10)</f>
        <v>#NAME?</v>
      </c>
      <c r="Z7">
        <v>1619552</v>
      </c>
      <c r="AA7">
        <v>26330</v>
      </c>
      <c r="AB7">
        <v>1593222</v>
      </c>
      <c r="AC7">
        <v>872718</v>
      </c>
      <c r="AD7">
        <v>112</v>
      </c>
      <c r="AE7">
        <v>872606</v>
      </c>
      <c r="AF7">
        <v>872718</v>
      </c>
      <c r="AG7">
        <v>96</v>
      </c>
      <c r="AH7">
        <v>872622</v>
      </c>
      <c r="AI7" s="123">
        <f t="shared" si="2"/>
        <v>1.625758234375926E-2</v>
      </c>
      <c r="AJ7" s="123">
        <f t="shared" si="3"/>
        <v>0.98374241765624071</v>
      </c>
      <c r="AK7" s="123">
        <f t="shared" si="4"/>
        <v>1.2833469688948779E-4</v>
      </c>
      <c r="AL7" s="123">
        <f t="shared" si="5"/>
        <v>0.99987166530311056</v>
      </c>
      <c r="AM7" s="123">
        <f t="shared" si="6"/>
        <v>1.100011687624181E-4</v>
      </c>
      <c r="AN7" s="123">
        <f t="shared" si="7"/>
        <v>0.99988999883123764</v>
      </c>
    </row>
    <row r="8" spans="1:40" ht="15.75">
      <c r="A8" s="24"/>
      <c r="B8" s="24"/>
      <c r="C8" s="24">
        <v>27</v>
      </c>
      <c r="D8" s="28">
        <v>15612.7472</v>
      </c>
      <c r="E8" s="29">
        <v>37.192500000000003</v>
      </c>
      <c r="F8" s="29">
        <v>43.032699999999998</v>
      </c>
      <c r="G8" s="29">
        <v>43.375900000000001</v>
      </c>
      <c r="H8" s="29">
        <v>19847.423999999999</v>
      </c>
      <c r="I8" s="29">
        <v>36.284999999999997</v>
      </c>
      <c r="J8" s="30">
        <f t="shared" si="0"/>
        <v>5.5131733333333335</v>
      </c>
      <c r="L8" s="28"/>
      <c r="M8" s="29"/>
      <c r="N8" s="29"/>
      <c r="O8" s="29"/>
      <c r="P8" s="29"/>
      <c r="Q8" s="29"/>
      <c r="R8" s="30">
        <f t="shared" si="1"/>
        <v>0</v>
      </c>
      <c r="S8" s="20"/>
      <c r="T8" s="31"/>
      <c r="U8" s="32"/>
      <c r="V8" s="32"/>
      <c r="W8" s="31"/>
      <c r="X8" s="32"/>
      <c r="Y8" s="33"/>
      <c r="Z8">
        <v>1155756</v>
      </c>
      <c r="AA8">
        <v>7257</v>
      </c>
      <c r="AB8">
        <v>1148499</v>
      </c>
      <c r="AC8">
        <v>662931</v>
      </c>
      <c r="AD8">
        <v>4</v>
      </c>
      <c r="AE8">
        <v>662927</v>
      </c>
      <c r="AF8">
        <v>662931</v>
      </c>
      <c r="AG8">
        <v>12</v>
      </c>
      <c r="AH8">
        <v>662919</v>
      </c>
      <c r="AI8" s="123">
        <f t="shared" si="2"/>
        <v>6.2790069876340684E-3</v>
      </c>
      <c r="AJ8" s="123">
        <f t="shared" si="3"/>
        <v>0.99372099301236594</v>
      </c>
      <c r="AK8" s="123">
        <f t="shared" si="4"/>
        <v>6.0338104568952126E-6</v>
      </c>
      <c r="AL8" s="123">
        <f t="shared" si="5"/>
        <v>0.99999396618954306</v>
      </c>
      <c r="AM8" s="123">
        <f t="shared" si="6"/>
        <v>1.8101431370685637E-5</v>
      </c>
      <c r="AN8" s="123">
        <f t="shared" si="7"/>
        <v>0.99998189856862929</v>
      </c>
    </row>
    <row r="9" spans="1:40" ht="15.75">
      <c r="A9" s="24"/>
      <c r="B9" s="24"/>
      <c r="C9" s="24">
        <v>32</v>
      </c>
      <c r="D9" s="28">
        <v>8206.7088000000003</v>
      </c>
      <c r="E9" s="29">
        <v>34.205800000000004</v>
      </c>
      <c r="F9" s="29">
        <v>41.351199999999999</v>
      </c>
      <c r="G9" s="29">
        <v>42.008000000000003</v>
      </c>
      <c r="H9" s="29">
        <v>17348.707999999999</v>
      </c>
      <c r="I9" s="29">
        <v>31.122</v>
      </c>
      <c r="J9" s="30">
        <f t="shared" si="0"/>
        <v>4.8190855555555556</v>
      </c>
      <c r="L9" s="28"/>
      <c r="M9" s="29"/>
      <c r="N9" s="29"/>
      <c r="O9" s="29"/>
      <c r="P9" s="29"/>
      <c r="Q9" s="29"/>
      <c r="R9" s="30">
        <f t="shared" si="1"/>
        <v>0</v>
      </c>
      <c r="S9" s="20"/>
      <c r="T9" s="31"/>
      <c r="U9" s="47"/>
      <c r="V9" s="32"/>
      <c r="W9" s="31"/>
      <c r="X9" s="32"/>
      <c r="Y9" s="33"/>
      <c r="Z9">
        <v>722724</v>
      </c>
      <c r="AA9">
        <v>1220</v>
      </c>
      <c r="AB9">
        <v>721504</v>
      </c>
      <c r="AC9">
        <v>480085</v>
      </c>
      <c r="AD9">
        <v>0</v>
      </c>
      <c r="AE9">
        <v>480085</v>
      </c>
      <c r="AF9">
        <v>480085</v>
      </c>
      <c r="AG9">
        <v>0</v>
      </c>
      <c r="AH9">
        <v>480085</v>
      </c>
      <c r="AI9" s="123">
        <f t="shared" si="2"/>
        <v>1.6880579585014472E-3</v>
      </c>
      <c r="AJ9" s="123">
        <f t="shared" si="3"/>
        <v>0.99831194204149853</v>
      </c>
      <c r="AK9" s="123">
        <f t="shared" si="4"/>
        <v>0</v>
      </c>
      <c r="AL9" s="123">
        <f t="shared" si="5"/>
        <v>1</v>
      </c>
      <c r="AM9" s="123">
        <f t="shared" si="6"/>
        <v>0</v>
      </c>
      <c r="AN9" s="123">
        <f t="shared" si="7"/>
        <v>1</v>
      </c>
    </row>
    <row r="10" spans="1:40" ht="16.5" thickBot="1">
      <c r="A10" s="24"/>
      <c r="B10" s="34"/>
      <c r="C10" s="34">
        <v>37</v>
      </c>
      <c r="D10" s="38">
        <v>4604.5744000000004</v>
      </c>
      <c r="E10" s="39">
        <v>31.439900000000002</v>
      </c>
      <c r="F10" s="39">
        <v>40.136699999999998</v>
      </c>
      <c r="G10" s="39">
        <v>40.961500000000001</v>
      </c>
      <c r="H10" s="39">
        <v>15532.793</v>
      </c>
      <c r="I10" s="39">
        <v>28.391999999999999</v>
      </c>
      <c r="J10" s="40">
        <f t="shared" si="0"/>
        <v>4.3146647222222221</v>
      </c>
      <c r="L10" s="38"/>
      <c r="M10" s="39"/>
      <c r="N10" s="39"/>
      <c r="O10" s="39"/>
      <c r="P10" s="39"/>
      <c r="Q10" s="39"/>
      <c r="R10" s="40">
        <f t="shared" si="1"/>
        <v>0</v>
      </c>
      <c r="S10" s="20"/>
      <c r="T10" s="41"/>
      <c r="U10" s="42"/>
      <c r="V10" s="42"/>
      <c r="W10" s="41"/>
      <c r="X10" s="42"/>
      <c r="Y10" s="43"/>
      <c r="Z10">
        <v>396520</v>
      </c>
      <c r="AA10">
        <v>153</v>
      </c>
      <c r="AB10">
        <v>396367</v>
      </c>
      <c r="AC10">
        <v>330953</v>
      </c>
      <c r="AD10">
        <v>0</v>
      </c>
      <c r="AE10">
        <v>330953</v>
      </c>
      <c r="AF10">
        <v>330953</v>
      </c>
      <c r="AG10">
        <v>0</v>
      </c>
      <c r="AH10">
        <v>330953</v>
      </c>
      <c r="AI10" s="123">
        <f t="shared" si="2"/>
        <v>3.8585695551296277E-4</v>
      </c>
      <c r="AJ10" s="123">
        <f t="shared" si="3"/>
        <v>0.99961414304448704</v>
      </c>
      <c r="AK10" s="123">
        <f t="shared" si="4"/>
        <v>0</v>
      </c>
      <c r="AL10" s="123">
        <f t="shared" si="5"/>
        <v>1</v>
      </c>
      <c r="AM10" s="123">
        <f t="shared" si="6"/>
        <v>0</v>
      </c>
      <c r="AN10" s="123">
        <f t="shared" si="7"/>
        <v>1</v>
      </c>
    </row>
    <row r="11" spans="1:40" ht="15.75">
      <c r="A11" s="118"/>
      <c r="B11" s="117" t="s">
        <v>0</v>
      </c>
      <c r="C11" s="117">
        <v>22</v>
      </c>
      <c r="D11" s="17">
        <v>215450.05119999999</v>
      </c>
      <c r="E11" s="18">
        <v>39.161799999999999</v>
      </c>
      <c r="F11" s="18">
        <v>39.223500000000001</v>
      </c>
      <c r="G11" s="18">
        <v>37.7515</v>
      </c>
      <c r="H11" s="18">
        <v>69770.615000000005</v>
      </c>
      <c r="I11" s="18">
        <v>123.42700000000001</v>
      </c>
      <c r="J11" s="19">
        <f t="shared" si="0"/>
        <v>19.380726388888892</v>
      </c>
      <c r="L11" s="17"/>
      <c r="M11" s="18"/>
      <c r="N11" s="18"/>
      <c r="O11" s="18"/>
      <c r="P11" s="18"/>
      <c r="Q11" s="18"/>
      <c r="R11" s="19">
        <f t="shared" si="1"/>
        <v>0</v>
      </c>
      <c r="S11" s="20"/>
      <c r="T11" s="21" t="e">
        <f ca="1">bdrate($D11:$D14,E11:E14,$L11:$L14,M11:M14)</f>
        <v>#NAME?</v>
      </c>
      <c r="U11" s="22" t="e">
        <f ca="1">bdrate($D11:$D14,F11:F14,$L11:$L14,N11:N14)</f>
        <v>#NAME?</v>
      </c>
      <c r="V11" s="22" t="e">
        <f ca="1">bdrate($D11:$D14,G11:G14,$L11:$L14,O11:O14)</f>
        <v>#NAME?</v>
      </c>
      <c r="W11" s="44" t="e">
        <f ca="1">bdrateOld($D11:$D14,E11:E14,$L11:$L14,M11:M14)</f>
        <v>#NAME?</v>
      </c>
      <c r="X11" s="45" t="e">
        <f ca="1">bdrateOld($D11:$D14,F11:F14,$L11:$L14,N11:N14)</f>
        <v>#NAME?</v>
      </c>
      <c r="Y11" s="46" t="e">
        <f ca="1">bdrateOld($D11:$D14,G11:G14,$L11:$L14,O11:O14)</f>
        <v>#NAME?</v>
      </c>
      <c r="Z11">
        <v>62996</v>
      </c>
      <c r="AA11">
        <v>671</v>
      </c>
      <c r="AB11">
        <v>62325</v>
      </c>
      <c r="AC11">
        <v>50691</v>
      </c>
      <c r="AD11">
        <v>37</v>
      </c>
      <c r="AE11">
        <v>50654</v>
      </c>
      <c r="AF11">
        <v>50691</v>
      </c>
      <c r="AG11">
        <v>68</v>
      </c>
      <c r="AH11">
        <v>50623</v>
      </c>
      <c r="AI11" s="123">
        <f t="shared" si="2"/>
        <v>1.0651469934599022E-2</v>
      </c>
      <c r="AJ11" s="123">
        <f t="shared" si="3"/>
        <v>0.98934853006540102</v>
      </c>
      <c r="AK11" s="123">
        <f t="shared" si="4"/>
        <v>7.2991260776074645E-4</v>
      </c>
      <c r="AL11" s="123">
        <f t="shared" si="5"/>
        <v>0.99927008739223921</v>
      </c>
      <c r="AM11" s="123">
        <f t="shared" si="6"/>
        <v>1.3414610088575882E-3</v>
      </c>
      <c r="AN11" s="123">
        <f t="shared" si="7"/>
        <v>0.99865853899114243</v>
      </c>
    </row>
    <row r="12" spans="1:40" ht="15.75">
      <c r="A12" s="118"/>
      <c r="B12" s="118"/>
      <c r="C12" s="118">
        <v>27</v>
      </c>
      <c r="D12" s="28">
        <v>99753.267200000002</v>
      </c>
      <c r="E12" s="29">
        <v>33.660200000000003</v>
      </c>
      <c r="F12" s="29">
        <v>37.911999999999999</v>
      </c>
      <c r="G12" s="29">
        <v>36.478499999999997</v>
      </c>
      <c r="H12" s="29">
        <v>57457.474000000002</v>
      </c>
      <c r="I12" s="29">
        <v>105.316</v>
      </c>
      <c r="J12" s="30">
        <f t="shared" si="0"/>
        <v>15.960409444444444</v>
      </c>
      <c r="L12" s="28"/>
      <c r="M12" s="29"/>
      <c r="N12" s="29"/>
      <c r="O12" s="29"/>
      <c r="P12" s="29"/>
      <c r="Q12" s="29"/>
      <c r="R12" s="30">
        <f t="shared" si="1"/>
        <v>0</v>
      </c>
      <c r="S12" s="20"/>
      <c r="T12" s="31"/>
      <c r="U12" s="32"/>
      <c r="V12" s="32"/>
      <c r="W12" s="31"/>
      <c r="X12" s="32"/>
      <c r="Y12" s="33"/>
      <c r="Z12">
        <v>49424</v>
      </c>
      <c r="AA12">
        <v>472</v>
      </c>
      <c r="AB12">
        <v>48952</v>
      </c>
      <c r="AC12">
        <v>67231</v>
      </c>
      <c r="AD12">
        <v>24</v>
      </c>
      <c r="AE12">
        <v>67207</v>
      </c>
      <c r="AF12">
        <v>67231</v>
      </c>
      <c r="AG12">
        <v>30</v>
      </c>
      <c r="AH12">
        <v>67201</v>
      </c>
      <c r="AI12" s="123">
        <f t="shared" si="2"/>
        <v>9.5500161864681132E-3</v>
      </c>
      <c r="AJ12" s="123">
        <f t="shared" si="3"/>
        <v>0.99044998381353189</v>
      </c>
      <c r="AK12" s="123">
        <f t="shared" si="4"/>
        <v>3.5697817970876532E-4</v>
      </c>
      <c r="AL12" s="123">
        <f t="shared" si="5"/>
        <v>0.99964302182029119</v>
      </c>
      <c r="AM12" s="123">
        <f t="shared" si="6"/>
        <v>4.4622272463595662E-4</v>
      </c>
      <c r="AN12" s="123">
        <f t="shared" si="7"/>
        <v>0.9995537772753641</v>
      </c>
    </row>
    <row r="13" spans="1:40" ht="15.75">
      <c r="A13" s="118"/>
      <c r="B13" s="118"/>
      <c r="C13" s="118">
        <v>32</v>
      </c>
      <c r="D13" s="28">
        <v>29196.4192</v>
      </c>
      <c r="E13" s="29">
        <v>29.503499999999999</v>
      </c>
      <c r="F13" s="29">
        <v>36.738799999999998</v>
      </c>
      <c r="G13" s="29">
        <v>35.418199999999999</v>
      </c>
      <c r="H13" s="29">
        <v>37953.673999999999</v>
      </c>
      <c r="I13" s="29">
        <v>75.91</v>
      </c>
      <c r="J13" s="30">
        <f t="shared" si="0"/>
        <v>10.542687222222222</v>
      </c>
      <c r="L13" s="28"/>
      <c r="M13" s="29"/>
      <c r="N13" s="29"/>
      <c r="O13" s="29"/>
      <c r="P13" s="29"/>
      <c r="Q13" s="29"/>
      <c r="R13" s="30">
        <f t="shared" si="1"/>
        <v>0</v>
      </c>
      <c r="S13" s="20"/>
      <c r="T13" s="31"/>
      <c r="U13" s="32"/>
      <c r="V13" s="32"/>
      <c r="W13" s="31"/>
      <c r="X13" s="32"/>
      <c r="Y13" s="33"/>
      <c r="Z13">
        <v>44384</v>
      </c>
      <c r="AA13">
        <v>205</v>
      </c>
      <c r="AB13">
        <v>44179</v>
      </c>
      <c r="AC13">
        <v>41923</v>
      </c>
      <c r="AD13">
        <v>1</v>
      </c>
      <c r="AE13">
        <v>41922</v>
      </c>
      <c r="AF13">
        <v>41923</v>
      </c>
      <c r="AG13">
        <v>14</v>
      </c>
      <c r="AH13">
        <v>41909</v>
      </c>
      <c r="AI13" s="123">
        <f t="shared" si="2"/>
        <v>4.6187815428983415E-3</v>
      </c>
      <c r="AJ13" s="123">
        <f t="shared" si="3"/>
        <v>0.9953812184571017</v>
      </c>
      <c r="AK13" s="123">
        <f t="shared" si="4"/>
        <v>2.3853254776614269E-5</v>
      </c>
      <c r="AL13" s="123">
        <f t="shared" si="5"/>
        <v>0.99997614674522339</v>
      </c>
      <c r="AM13" s="123">
        <f t="shared" si="6"/>
        <v>3.3394556687259979E-4</v>
      </c>
      <c r="AN13" s="123">
        <f t="shared" si="7"/>
        <v>0.99966605443312739</v>
      </c>
    </row>
    <row r="14" spans="1:40" ht="16.5" thickBot="1">
      <c r="A14" s="118"/>
      <c r="B14" s="119"/>
      <c r="C14" s="119">
        <v>37</v>
      </c>
      <c r="D14" s="38">
        <v>7111.4</v>
      </c>
      <c r="E14" s="39">
        <v>27.884499999999999</v>
      </c>
      <c r="F14" s="39">
        <v>35.808199999999999</v>
      </c>
      <c r="G14" s="39">
        <v>34.562899999999999</v>
      </c>
      <c r="H14" s="39">
        <v>27684.964</v>
      </c>
      <c r="I14" s="39">
        <v>52.384999999999998</v>
      </c>
      <c r="J14" s="40">
        <f t="shared" si="0"/>
        <v>7.6902677777777777</v>
      </c>
      <c r="L14" s="38"/>
      <c r="M14" s="39"/>
      <c r="N14" s="39"/>
      <c r="O14" s="39"/>
      <c r="P14" s="39"/>
      <c r="Q14" s="39"/>
      <c r="R14" s="40">
        <f t="shared" si="1"/>
        <v>0</v>
      </c>
      <c r="S14" s="20"/>
      <c r="T14" s="41"/>
      <c r="U14" s="42"/>
      <c r="V14" s="42"/>
      <c r="W14" s="41"/>
      <c r="X14" s="42"/>
      <c r="Y14" s="43"/>
      <c r="Z14">
        <v>66088</v>
      </c>
      <c r="AA14">
        <v>52</v>
      </c>
      <c r="AB14">
        <v>66036</v>
      </c>
      <c r="AC14">
        <v>65494</v>
      </c>
      <c r="AD14">
        <v>1</v>
      </c>
      <c r="AE14">
        <v>65493</v>
      </c>
      <c r="AF14">
        <v>65494</v>
      </c>
      <c r="AG14">
        <v>3</v>
      </c>
      <c r="AH14">
        <v>65491</v>
      </c>
      <c r="AI14" s="123">
        <f t="shared" si="2"/>
        <v>7.8682968163660573E-4</v>
      </c>
      <c r="AJ14" s="123">
        <f t="shared" si="3"/>
        <v>0.99921317031836343</v>
      </c>
      <c r="AK14" s="123">
        <f t="shared" si="4"/>
        <v>1.5268574220539285E-5</v>
      </c>
      <c r="AL14" s="123">
        <f t="shared" si="5"/>
        <v>0.99998473142577948</v>
      </c>
      <c r="AM14" s="123">
        <f t="shared" si="6"/>
        <v>4.5805722661617856E-5</v>
      </c>
      <c r="AN14" s="123">
        <f t="shared" si="7"/>
        <v>0.99995419427733834</v>
      </c>
    </row>
    <row r="15" spans="1:40" ht="15.75">
      <c r="A15" s="118"/>
      <c r="B15" s="117" t="s">
        <v>6</v>
      </c>
      <c r="C15" s="117">
        <v>22</v>
      </c>
      <c r="D15" s="17">
        <v>23043.500800000002</v>
      </c>
      <c r="E15" s="18">
        <v>41.5334</v>
      </c>
      <c r="F15" s="18">
        <v>46.666600000000003</v>
      </c>
      <c r="G15" s="18">
        <v>46.369</v>
      </c>
      <c r="H15" s="18">
        <v>41123.783000000003</v>
      </c>
      <c r="I15" s="18">
        <v>70.028000000000006</v>
      </c>
      <c r="J15" s="19">
        <f t="shared" si="0"/>
        <v>11.423273055555557</v>
      </c>
      <c r="L15" s="17"/>
      <c r="M15" s="18"/>
      <c r="N15" s="18"/>
      <c r="O15" s="18"/>
      <c r="P15" s="18"/>
      <c r="Q15" s="18"/>
      <c r="R15" s="19">
        <f t="shared" si="1"/>
        <v>0</v>
      </c>
      <c r="S15" s="20"/>
      <c r="T15" s="21" t="e">
        <f ca="1">bdrate($D15:$D18,E15:E18,$L15:$L18,M15:M18)</f>
        <v>#NAME?</v>
      </c>
      <c r="U15" s="22" t="e">
        <f ca="1">bdrate($D15:$D18,F15:F18,$L15:$L18,N15:N18)</f>
        <v>#NAME?</v>
      </c>
      <c r="V15" s="22" t="e">
        <f ca="1">bdrate($D15:$D18,G15:G18,$L15:$L18,O15:O18)</f>
        <v>#NAME?</v>
      </c>
      <c r="W15" s="44" t="e">
        <f ca="1">bdrateOld($D15:$D18,E15:E18,$L15:$L18,M15:M18)</f>
        <v>#NAME?</v>
      </c>
      <c r="X15" s="45" t="e">
        <f ca="1">bdrateOld($D15:$D18,F15:F18,$L15:$L18,N15:N18)</f>
        <v>#NAME?</v>
      </c>
      <c r="Y15" s="46" t="e">
        <f ca="1">bdrateOld($D15:$D18,G15:G18,$L15:$L18,O15:O18)</f>
        <v>#NAME?</v>
      </c>
      <c r="Z15">
        <v>252728</v>
      </c>
      <c r="AA15">
        <v>392</v>
      </c>
      <c r="AB15">
        <v>252336</v>
      </c>
      <c r="AC15">
        <v>339189</v>
      </c>
      <c r="AD15">
        <v>17</v>
      </c>
      <c r="AE15">
        <v>339172</v>
      </c>
      <c r="AF15">
        <v>339189</v>
      </c>
      <c r="AG15">
        <v>28</v>
      </c>
      <c r="AH15">
        <v>339161</v>
      </c>
      <c r="AI15" s="123">
        <f t="shared" si="2"/>
        <v>1.5510746731664082E-3</v>
      </c>
      <c r="AJ15" s="123">
        <f t="shared" si="3"/>
        <v>0.9984489253268336</v>
      </c>
      <c r="AK15" s="123">
        <f t="shared" si="4"/>
        <v>5.0119549867478013E-5</v>
      </c>
      <c r="AL15" s="123">
        <f t="shared" si="5"/>
        <v>0.99994988045013256</v>
      </c>
      <c r="AM15" s="123">
        <f t="shared" si="6"/>
        <v>8.2549846840552027E-5</v>
      </c>
      <c r="AN15" s="123">
        <f t="shared" si="7"/>
        <v>0.99991745015315947</v>
      </c>
    </row>
    <row r="16" spans="1:40" ht="15.75">
      <c r="A16" s="118"/>
      <c r="B16" s="118"/>
      <c r="C16" s="118">
        <v>27</v>
      </c>
      <c r="D16" s="28">
        <v>5833.5663999999997</v>
      </c>
      <c r="E16" s="29">
        <v>40.139099999999999</v>
      </c>
      <c r="F16" s="29">
        <v>45.8414</v>
      </c>
      <c r="G16" s="29">
        <v>45.662100000000002</v>
      </c>
      <c r="H16" s="29">
        <v>31391.101999999999</v>
      </c>
      <c r="I16" s="29">
        <v>55.348999999999997</v>
      </c>
      <c r="J16" s="30">
        <f t="shared" si="0"/>
        <v>8.7197505555555548</v>
      </c>
      <c r="L16" s="28"/>
      <c r="M16" s="29"/>
      <c r="N16" s="29"/>
      <c r="O16" s="29"/>
      <c r="P16" s="29"/>
      <c r="Q16" s="29"/>
      <c r="R16" s="30">
        <f t="shared" si="1"/>
        <v>0</v>
      </c>
      <c r="S16" s="20"/>
      <c r="T16" s="31"/>
      <c r="U16" s="32"/>
      <c r="V16" s="32"/>
      <c r="W16" s="31"/>
      <c r="X16" s="32"/>
      <c r="Y16" s="33"/>
      <c r="Z16">
        <v>99892</v>
      </c>
      <c r="AA16">
        <v>139</v>
      </c>
      <c r="AB16">
        <v>99753</v>
      </c>
      <c r="AC16">
        <v>142477</v>
      </c>
      <c r="AD16">
        <v>5</v>
      </c>
      <c r="AE16">
        <v>142472</v>
      </c>
      <c r="AF16">
        <v>142477</v>
      </c>
      <c r="AG16">
        <v>10</v>
      </c>
      <c r="AH16">
        <v>142467</v>
      </c>
      <c r="AI16" s="123">
        <f t="shared" si="2"/>
        <v>1.3915028230488929E-3</v>
      </c>
      <c r="AJ16" s="123">
        <f t="shared" si="3"/>
        <v>0.9986084971769511</v>
      </c>
      <c r="AK16" s="123">
        <f t="shared" si="4"/>
        <v>3.5093383493476142E-5</v>
      </c>
      <c r="AL16" s="123">
        <f t="shared" si="5"/>
        <v>0.9999649066165065</v>
      </c>
      <c r="AM16" s="123">
        <f t="shared" si="6"/>
        <v>7.0186766986952284E-5</v>
      </c>
      <c r="AN16" s="123">
        <f t="shared" si="7"/>
        <v>0.999929813233013</v>
      </c>
    </row>
    <row r="17" spans="1:40" ht="15.75">
      <c r="A17" s="118"/>
      <c r="B17" s="118"/>
      <c r="C17" s="118">
        <v>32</v>
      </c>
      <c r="D17" s="28">
        <v>2423.3296</v>
      </c>
      <c r="E17" s="29">
        <v>38.831400000000002</v>
      </c>
      <c r="F17" s="29">
        <v>45.1965</v>
      </c>
      <c r="G17" s="29">
        <v>45.142000000000003</v>
      </c>
      <c r="H17" s="29">
        <v>27601.56</v>
      </c>
      <c r="I17" s="29">
        <v>49.826000000000001</v>
      </c>
      <c r="J17" s="30">
        <f t="shared" si="0"/>
        <v>7.6671000000000005</v>
      </c>
      <c r="L17" s="28"/>
      <c r="M17" s="29"/>
      <c r="N17" s="29"/>
      <c r="O17" s="29"/>
      <c r="P17" s="29"/>
      <c r="Q17" s="29"/>
      <c r="R17" s="30">
        <f t="shared" si="1"/>
        <v>0</v>
      </c>
      <c r="S17" s="20"/>
      <c r="T17" s="31"/>
      <c r="U17" s="32"/>
      <c r="V17" s="32"/>
      <c r="W17" s="31"/>
      <c r="X17" s="32"/>
      <c r="Y17" s="33"/>
      <c r="Z17">
        <v>50784</v>
      </c>
      <c r="AA17">
        <v>37</v>
      </c>
      <c r="AB17">
        <v>50747</v>
      </c>
      <c r="AC17">
        <v>74617</v>
      </c>
      <c r="AD17">
        <v>2</v>
      </c>
      <c r="AE17">
        <v>74615</v>
      </c>
      <c r="AF17">
        <v>74617</v>
      </c>
      <c r="AG17">
        <v>2</v>
      </c>
      <c r="AH17">
        <v>74615</v>
      </c>
      <c r="AI17" s="123">
        <f t="shared" si="2"/>
        <v>7.2857592942659111E-4</v>
      </c>
      <c r="AJ17" s="123">
        <f t="shared" si="3"/>
        <v>0.99927142407057346</v>
      </c>
      <c r="AK17" s="123">
        <f t="shared" si="4"/>
        <v>2.6803543428441241E-5</v>
      </c>
      <c r="AL17" s="123">
        <f t="shared" si="5"/>
        <v>0.99997319645657157</v>
      </c>
      <c r="AM17" s="123">
        <f t="shared" si="6"/>
        <v>2.6803543428441241E-5</v>
      </c>
      <c r="AN17" s="123">
        <f t="shared" si="7"/>
        <v>0.99997319645657157</v>
      </c>
    </row>
    <row r="18" spans="1:40" ht="16.5" thickBot="1">
      <c r="A18" s="119"/>
      <c r="B18" s="119"/>
      <c r="C18" s="119">
        <v>37</v>
      </c>
      <c r="D18" s="38">
        <v>1169.8255999999999</v>
      </c>
      <c r="E18" s="39">
        <v>37.071199999999997</v>
      </c>
      <c r="F18" s="39">
        <v>44.706800000000001</v>
      </c>
      <c r="G18" s="39">
        <v>44.728999999999999</v>
      </c>
      <c r="H18" s="39">
        <v>25268.550999999999</v>
      </c>
      <c r="I18" s="39">
        <v>46.566000000000003</v>
      </c>
      <c r="J18" s="40">
        <f t="shared" si="0"/>
        <v>7.0190419444444441</v>
      </c>
      <c r="L18" s="38"/>
      <c r="M18" s="39"/>
      <c r="N18" s="39"/>
      <c r="O18" s="39"/>
      <c r="P18" s="39"/>
      <c r="Q18" s="39"/>
      <c r="R18" s="40">
        <f t="shared" si="1"/>
        <v>0</v>
      </c>
      <c r="S18" s="20"/>
      <c r="T18" s="41"/>
      <c r="U18" s="42"/>
      <c r="V18" s="42"/>
      <c r="W18" s="41"/>
      <c r="X18" s="42"/>
      <c r="Y18" s="43"/>
      <c r="Z18">
        <v>24916</v>
      </c>
      <c r="AA18">
        <v>7</v>
      </c>
      <c r="AB18">
        <v>24909</v>
      </c>
      <c r="AC18">
        <v>44007</v>
      </c>
      <c r="AD18">
        <v>0</v>
      </c>
      <c r="AE18">
        <v>44007</v>
      </c>
      <c r="AF18">
        <v>44007</v>
      </c>
      <c r="AG18">
        <v>0</v>
      </c>
      <c r="AH18">
        <v>44007</v>
      </c>
      <c r="AI18" s="123">
        <f t="shared" si="2"/>
        <v>2.809439717450634E-4</v>
      </c>
      <c r="AJ18" s="123">
        <f t="shared" si="3"/>
        <v>0.99971905602825495</v>
      </c>
      <c r="AK18" s="123">
        <f t="shared" si="4"/>
        <v>0</v>
      </c>
      <c r="AL18" s="123">
        <f t="shared" si="5"/>
        <v>1</v>
      </c>
      <c r="AM18" s="123">
        <f t="shared" si="6"/>
        <v>0</v>
      </c>
      <c r="AN18" s="123">
        <f t="shared" si="7"/>
        <v>1</v>
      </c>
    </row>
    <row r="19" spans="1:40" ht="15.75">
      <c r="A19" s="13" t="s">
        <v>7</v>
      </c>
      <c r="B19" s="13" t="s">
        <v>8</v>
      </c>
      <c r="C19" s="13">
        <v>22</v>
      </c>
      <c r="D19" s="14">
        <v>4686.7295999999997</v>
      </c>
      <c r="E19" s="15">
        <v>41.744300000000003</v>
      </c>
      <c r="F19" s="15">
        <v>43.602200000000003</v>
      </c>
      <c r="G19" s="15">
        <v>45.474800000000002</v>
      </c>
      <c r="H19" s="15">
        <v>14573.727999999999</v>
      </c>
      <c r="I19" s="15">
        <v>28.096</v>
      </c>
      <c r="J19" s="16">
        <f t="shared" si="0"/>
        <v>4.0482577777777777</v>
      </c>
      <c r="L19" s="14"/>
      <c r="M19" s="15"/>
      <c r="N19" s="15"/>
      <c r="O19" s="15"/>
      <c r="P19" s="15"/>
      <c r="Q19" s="15"/>
      <c r="R19" s="16">
        <f t="shared" si="1"/>
        <v>0</v>
      </c>
      <c r="S19" s="20"/>
      <c r="T19" s="21" t="e">
        <f ca="1">bdrate($D19:$D22,E19:E22,$L19:$L22,M19:M22)</f>
        <v>#NAME?</v>
      </c>
      <c r="U19" s="22" t="e">
        <f ca="1">bdrate($D19:$D22,F19:F22,$L19:$L22,N19:N22)</f>
        <v>#NAME?</v>
      </c>
      <c r="V19" s="22" t="e">
        <f ca="1">bdrate($D19:$D22,G19:G22,$L19:$L22,O19:O22)</f>
        <v>#NAME?</v>
      </c>
      <c r="W19" s="44" t="e">
        <f ca="1">bdrateOld($D19:$D22,E19:E22,$L19:$L22,M19:M22)</f>
        <v>#NAME?</v>
      </c>
      <c r="X19" s="45" t="e">
        <f ca="1">bdrateOld($D19:$D22,F19:F22,$L19:$L22,N19:N22)</f>
        <v>#NAME?</v>
      </c>
      <c r="Y19" s="46" t="e">
        <f ca="1">bdrateOld($D19:$D22,G19:G22,$L19:$L22,O19:O22)</f>
        <v>#NAME?</v>
      </c>
      <c r="Z19">
        <v>176768</v>
      </c>
      <c r="AA19">
        <v>1102</v>
      </c>
      <c r="AB19">
        <v>175666</v>
      </c>
      <c r="AC19">
        <v>124362</v>
      </c>
      <c r="AD19">
        <v>8</v>
      </c>
      <c r="AE19">
        <v>124354</v>
      </c>
      <c r="AF19">
        <v>124362</v>
      </c>
      <c r="AG19">
        <v>15</v>
      </c>
      <c r="AH19">
        <v>124347</v>
      </c>
      <c r="AI19" s="123">
        <f t="shared" si="2"/>
        <v>6.2341600289645182E-3</v>
      </c>
      <c r="AJ19" s="123">
        <f t="shared" si="3"/>
        <v>0.99376583997103551</v>
      </c>
      <c r="AK19" s="123">
        <f t="shared" si="4"/>
        <v>6.4328331805535451E-5</v>
      </c>
      <c r="AL19" s="123">
        <f t="shared" si="5"/>
        <v>0.99993567166819441</v>
      </c>
      <c r="AM19" s="123">
        <f t="shared" si="6"/>
        <v>1.2061562213537898E-4</v>
      </c>
      <c r="AN19" s="123">
        <f t="shared" si="7"/>
        <v>0.99987938437786461</v>
      </c>
    </row>
    <row r="20" spans="1:40" ht="15.75">
      <c r="A20" s="24" t="s">
        <v>9</v>
      </c>
      <c r="B20" s="24"/>
      <c r="C20" s="24">
        <v>27</v>
      </c>
      <c r="D20" s="25">
        <v>2165.4488000000001</v>
      </c>
      <c r="E20" s="26">
        <v>39.848700000000001</v>
      </c>
      <c r="F20" s="26">
        <v>42.206000000000003</v>
      </c>
      <c r="G20" s="26">
        <v>43.533099999999997</v>
      </c>
      <c r="H20" s="26">
        <v>12371.874</v>
      </c>
      <c r="I20" s="26">
        <v>24.428999999999998</v>
      </c>
      <c r="J20" s="27">
        <f t="shared" si="0"/>
        <v>3.4366316666666665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  <c r="Z20">
        <v>96388</v>
      </c>
      <c r="AA20">
        <v>232</v>
      </c>
      <c r="AB20">
        <v>96156</v>
      </c>
      <c r="AC20">
        <v>82475</v>
      </c>
      <c r="AD20">
        <v>0</v>
      </c>
      <c r="AE20">
        <v>82475</v>
      </c>
      <c r="AF20">
        <v>82475</v>
      </c>
      <c r="AG20">
        <v>5</v>
      </c>
      <c r="AH20">
        <v>82470</v>
      </c>
      <c r="AI20" s="123">
        <f t="shared" si="2"/>
        <v>2.4069386230651121E-3</v>
      </c>
      <c r="AJ20" s="123">
        <f t="shared" si="3"/>
        <v>0.99759306137693493</v>
      </c>
      <c r="AK20" s="123">
        <f t="shared" si="4"/>
        <v>0</v>
      </c>
      <c r="AL20" s="123">
        <f t="shared" si="5"/>
        <v>1</v>
      </c>
      <c r="AM20" s="123">
        <f t="shared" si="6"/>
        <v>6.0624431645953323E-5</v>
      </c>
      <c r="AN20" s="123">
        <f t="shared" si="7"/>
        <v>0.99993937556835399</v>
      </c>
    </row>
    <row r="21" spans="1:40" ht="15.75">
      <c r="A21" s="24"/>
      <c r="B21" s="24"/>
      <c r="C21" s="24">
        <v>32</v>
      </c>
      <c r="D21" s="25">
        <v>1062.2144000000001</v>
      </c>
      <c r="E21" s="26">
        <v>37.504199999999997</v>
      </c>
      <c r="F21" s="26">
        <v>40.983699999999999</v>
      </c>
      <c r="G21" s="26">
        <v>42.165900000000001</v>
      </c>
      <c r="H21" s="26">
        <v>10898.375</v>
      </c>
      <c r="I21" s="26">
        <v>22.198</v>
      </c>
      <c r="J21" s="27">
        <f t="shared" si="0"/>
        <v>3.0273263888888891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  <c r="Z21">
        <v>50696</v>
      </c>
      <c r="AA21">
        <v>86</v>
      </c>
      <c r="AB21">
        <v>50610</v>
      </c>
      <c r="AC21">
        <v>55414</v>
      </c>
      <c r="AD21">
        <v>1</v>
      </c>
      <c r="AE21">
        <v>55413</v>
      </c>
      <c r="AF21">
        <v>55414</v>
      </c>
      <c r="AG21">
        <v>0</v>
      </c>
      <c r="AH21">
        <v>55414</v>
      </c>
      <c r="AI21" s="123">
        <f t="shared" si="2"/>
        <v>1.6963863026668771E-3</v>
      </c>
      <c r="AJ21" s="123">
        <f t="shared" si="3"/>
        <v>0.99830361369733311</v>
      </c>
      <c r="AK21" s="123">
        <f t="shared" si="4"/>
        <v>1.8045981159995668E-5</v>
      </c>
      <c r="AL21" s="123">
        <f t="shared" si="5"/>
        <v>0.99998195401884005</v>
      </c>
      <c r="AM21" s="123">
        <f t="shared" si="6"/>
        <v>0</v>
      </c>
      <c r="AN21" s="123">
        <f t="shared" si="7"/>
        <v>1</v>
      </c>
    </row>
    <row r="22" spans="1:40" ht="16.5" thickBot="1">
      <c r="A22" s="24"/>
      <c r="B22" s="34"/>
      <c r="C22" s="34">
        <v>37</v>
      </c>
      <c r="D22" s="35">
        <v>539.8904</v>
      </c>
      <c r="E22" s="36">
        <v>35.095199999999998</v>
      </c>
      <c r="F22" s="36">
        <v>40.122900000000001</v>
      </c>
      <c r="G22" s="36">
        <v>41.339500000000001</v>
      </c>
      <c r="H22" s="36">
        <v>9939.9709999999995</v>
      </c>
      <c r="I22" s="36">
        <v>20.498000000000001</v>
      </c>
      <c r="J22" s="37">
        <f t="shared" si="0"/>
        <v>2.7611030555555556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  <c r="Z22">
        <v>23832</v>
      </c>
      <c r="AA22">
        <v>24</v>
      </c>
      <c r="AB22">
        <v>23808</v>
      </c>
      <c r="AC22">
        <v>35928</v>
      </c>
      <c r="AD22">
        <v>0</v>
      </c>
      <c r="AE22">
        <v>35928</v>
      </c>
      <c r="AF22">
        <v>35928</v>
      </c>
      <c r="AG22">
        <v>0</v>
      </c>
      <c r="AH22">
        <v>35928</v>
      </c>
      <c r="AI22" s="123">
        <f t="shared" si="2"/>
        <v>1.0070493454179255E-3</v>
      </c>
      <c r="AJ22" s="123">
        <f t="shared" si="3"/>
        <v>0.99899295065458205</v>
      </c>
      <c r="AK22" s="123">
        <f t="shared" si="4"/>
        <v>0</v>
      </c>
      <c r="AL22" s="123">
        <f t="shared" si="5"/>
        <v>1</v>
      </c>
      <c r="AM22" s="123">
        <f t="shared" si="6"/>
        <v>0</v>
      </c>
      <c r="AN22" s="123">
        <f t="shared" si="7"/>
        <v>1</v>
      </c>
    </row>
    <row r="23" spans="1:40" ht="15.75">
      <c r="A23" s="24"/>
      <c r="B23" s="13" t="s">
        <v>10</v>
      </c>
      <c r="C23" s="13">
        <v>22</v>
      </c>
      <c r="D23" s="14">
        <v>7562.9575999999997</v>
      </c>
      <c r="E23" s="15">
        <v>40.141800000000003</v>
      </c>
      <c r="F23" s="15">
        <v>42.482599999999998</v>
      </c>
      <c r="G23" s="15">
        <v>43.926299999999998</v>
      </c>
      <c r="H23" s="15">
        <v>13398.163</v>
      </c>
      <c r="I23" s="15">
        <v>29.155999999999999</v>
      </c>
      <c r="J23" s="16">
        <f t="shared" si="0"/>
        <v>3.7217119444444444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 ca="1">bdrate($D23:$D26,E23:E26,$L23:$L26,M23:M26)</f>
        <v>#NAME?</v>
      </c>
      <c r="U23" s="22" t="e">
        <f ca="1">bdrate($D23:$D26,F23:F26,$L23:$L26,N23:N26)</f>
        <v>#NAME?</v>
      </c>
      <c r="V23" s="22" t="e">
        <f ca="1">bdrate($D23:$D26,G23:G26,$L23:$L26,O23:O26)</f>
        <v>#NAME?</v>
      </c>
      <c r="W23" s="44" t="e">
        <f ca="1">bdrateOld($D23:$D26,E23:E26,$L23:$L26,M23:M26)</f>
        <v>#NAME?</v>
      </c>
      <c r="X23" s="45" t="e">
        <f ca="1">bdrateOld($D23:$D26,F23:F26,$L23:$L26,N23:N26)</f>
        <v>#NAME?</v>
      </c>
      <c r="Y23" s="46" t="e">
        <f ca="1">bdrateOld($D23:$D26,G23:G26,$L23:$L26,O23:O26)</f>
        <v>#NAME?</v>
      </c>
      <c r="Z23">
        <v>646544</v>
      </c>
      <c r="AA23">
        <v>7675</v>
      </c>
      <c r="AB23">
        <v>638869</v>
      </c>
      <c r="AC23">
        <v>305489</v>
      </c>
      <c r="AD23">
        <v>144</v>
      </c>
      <c r="AE23">
        <v>305345</v>
      </c>
      <c r="AF23">
        <v>305489</v>
      </c>
      <c r="AG23">
        <v>312</v>
      </c>
      <c r="AH23">
        <v>305177</v>
      </c>
      <c r="AI23" s="123">
        <f t="shared" si="2"/>
        <v>1.187080848325868E-2</v>
      </c>
      <c r="AJ23" s="123">
        <f t="shared" si="3"/>
        <v>0.98812919151674128</v>
      </c>
      <c r="AK23" s="123">
        <f t="shared" si="4"/>
        <v>4.7137540140561524E-4</v>
      </c>
      <c r="AL23" s="123">
        <f t="shared" si="5"/>
        <v>0.99952862459859437</v>
      </c>
      <c r="AM23" s="123">
        <f t="shared" si="6"/>
        <v>1.0213133697121663E-3</v>
      </c>
      <c r="AN23" s="123">
        <f t="shared" si="7"/>
        <v>0.99897868663028788</v>
      </c>
    </row>
    <row r="24" spans="1:40" ht="15.75">
      <c r="A24" s="24"/>
      <c r="B24" s="24"/>
      <c r="C24" s="24">
        <v>27</v>
      </c>
      <c r="D24" s="25">
        <v>3304.3719999999998</v>
      </c>
      <c r="E24" s="26">
        <v>37.591700000000003</v>
      </c>
      <c r="F24" s="26">
        <v>40.555199999999999</v>
      </c>
      <c r="G24" s="26">
        <v>41.610399999999998</v>
      </c>
      <c r="H24" s="26">
        <v>11062.438</v>
      </c>
      <c r="I24" s="26">
        <v>24.303999999999998</v>
      </c>
      <c r="J24" s="27">
        <f t="shared" si="0"/>
        <v>3.0728994444444444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  <c r="Z24">
        <v>465532</v>
      </c>
      <c r="AA24">
        <v>4410</v>
      </c>
      <c r="AB24">
        <v>461122</v>
      </c>
      <c r="AC24">
        <v>241661</v>
      </c>
      <c r="AD24">
        <v>48</v>
      </c>
      <c r="AE24">
        <v>241613</v>
      </c>
      <c r="AF24">
        <v>241661</v>
      </c>
      <c r="AG24">
        <v>100</v>
      </c>
      <c r="AH24">
        <v>241561</v>
      </c>
      <c r="AI24" s="123">
        <f t="shared" si="2"/>
        <v>9.4730330031018283E-3</v>
      </c>
      <c r="AJ24" s="123">
        <f t="shared" si="3"/>
        <v>0.99052696699689813</v>
      </c>
      <c r="AK24" s="123">
        <f t="shared" si="4"/>
        <v>1.9862534707710389E-4</v>
      </c>
      <c r="AL24" s="123">
        <f t="shared" si="5"/>
        <v>0.99980137465292285</v>
      </c>
      <c r="AM24" s="123">
        <f t="shared" si="6"/>
        <v>4.138028064106331E-4</v>
      </c>
      <c r="AN24" s="123">
        <f t="shared" si="7"/>
        <v>0.99958619719358932</v>
      </c>
    </row>
    <row r="25" spans="1:40" ht="15.75">
      <c r="A25" s="24"/>
      <c r="B25" s="24"/>
      <c r="C25" s="24">
        <v>32</v>
      </c>
      <c r="D25" s="25">
        <v>1527.8512000000001</v>
      </c>
      <c r="E25" s="26">
        <v>34.964700000000001</v>
      </c>
      <c r="F25" s="26">
        <v>38.925600000000003</v>
      </c>
      <c r="G25" s="26">
        <v>40.026299999999999</v>
      </c>
      <c r="H25" s="26">
        <v>9876.9230000000007</v>
      </c>
      <c r="I25" s="26">
        <v>21.808</v>
      </c>
      <c r="J25" s="27">
        <f t="shared" si="0"/>
        <v>2.7435897222222225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  <c r="Z25">
        <v>308016</v>
      </c>
      <c r="AA25">
        <v>2251</v>
      </c>
      <c r="AB25">
        <v>305765</v>
      </c>
      <c r="AC25">
        <v>184471</v>
      </c>
      <c r="AD25">
        <v>10</v>
      </c>
      <c r="AE25">
        <v>184461</v>
      </c>
      <c r="AF25">
        <v>184471</v>
      </c>
      <c r="AG25">
        <v>36</v>
      </c>
      <c r="AH25">
        <v>184435</v>
      </c>
      <c r="AI25" s="123">
        <f t="shared" si="2"/>
        <v>7.3080619188613579E-3</v>
      </c>
      <c r="AJ25" s="123">
        <f t="shared" si="3"/>
        <v>0.99269193808113865</v>
      </c>
      <c r="AK25" s="123">
        <f t="shared" si="4"/>
        <v>5.4209062671097352E-5</v>
      </c>
      <c r="AL25" s="123">
        <f t="shared" si="5"/>
        <v>0.99994579093732894</v>
      </c>
      <c r="AM25" s="123">
        <f t="shared" si="6"/>
        <v>1.9515262561595049E-4</v>
      </c>
      <c r="AN25" s="123">
        <f t="shared" si="7"/>
        <v>0.99980484737438402</v>
      </c>
    </row>
    <row r="26" spans="1:40" ht="16.5" thickBot="1">
      <c r="A26" s="24"/>
      <c r="B26" s="34"/>
      <c r="C26" s="34">
        <v>37</v>
      </c>
      <c r="D26" s="35">
        <v>712.51599999999996</v>
      </c>
      <c r="E26" s="36">
        <v>32.438600000000001</v>
      </c>
      <c r="F26" s="36">
        <v>37.727400000000003</v>
      </c>
      <c r="G26" s="36">
        <v>39.118499999999997</v>
      </c>
      <c r="H26" s="36">
        <v>9111.107</v>
      </c>
      <c r="I26" s="36">
        <v>19.952000000000002</v>
      </c>
      <c r="J26" s="37">
        <f t="shared" si="0"/>
        <v>2.5308630555555554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  <c r="Z26">
        <v>153524</v>
      </c>
      <c r="AA26">
        <v>802</v>
      </c>
      <c r="AB26">
        <v>152722</v>
      </c>
      <c r="AC26">
        <v>123991</v>
      </c>
      <c r="AD26">
        <v>2</v>
      </c>
      <c r="AE26">
        <v>123989</v>
      </c>
      <c r="AF26">
        <v>123991</v>
      </c>
      <c r="AG26">
        <v>11</v>
      </c>
      <c r="AH26">
        <v>123980</v>
      </c>
      <c r="AI26" s="123">
        <f t="shared" si="2"/>
        <v>5.2239389281154734E-3</v>
      </c>
      <c r="AJ26" s="123">
        <f t="shared" si="3"/>
        <v>0.99477606107188454</v>
      </c>
      <c r="AK26" s="123">
        <f t="shared" si="4"/>
        <v>1.6130202998604739E-5</v>
      </c>
      <c r="AL26" s="123">
        <f t="shared" si="5"/>
        <v>0.99998386979700138</v>
      </c>
      <c r="AM26" s="123">
        <f t="shared" si="6"/>
        <v>8.8716116492326062E-5</v>
      </c>
      <c r="AN26" s="123">
        <f t="shared" si="7"/>
        <v>0.9999112838835077</v>
      </c>
    </row>
    <row r="27" spans="1:40" ht="15.75">
      <c r="A27" s="24"/>
      <c r="B27" s="13" t="s">
        <v>11</v>
      </c>
      <c r="C27" s="13">
        <v>22</v>
      </c>
      <c r="D27" s="14">
        <v>17929.8</v>
      </c>
      <c r="E27" s="15">
        <v>38.520299999999999</v>
      </c>
      <c r="F27" s="15">
        <v>40.069400000000002</v>
      </c>
      <c r="G27" s="15">
        <v>43.730699999999999</v>
      </c>
      <c r="H27" s="15">
        <v>31830.768</v>
      </c>
      <c r="I27" s="15">
        <v>58.515000000000001</v>
      </c>
      <c r="J27" s="16">
        <f t="shared" si="0"/>
        <v>8.8418799999999997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 ca="1">bdrate($D27:$D30,E27:E30,$L27:$L30,M27:M30)</f>
        <v>#NAME?</v>
      </c>
      <c r="U27" s="22" t="e">
        <f ca="1">bdrate($D27:$D30,F27:F30,$L27:$L30,N27:N30)</f>
        <v>#NAME?</v>
      </c>
      <c r="V27" s="22" t="e">
        <f ca="1">bdrate($D27:$D30,G27:G30,$L27:$L30,O27:O30)</f>
        <v>#NAME?</v>
      </c>
      <c r="W27" s="44" t="e">
        <f ca="1">bdrateOld($D27:$D30,E27:E30,$L27:$L30,M27:M30)</f>
        <v>#NAME?</v>
      </c>
      <c r="X27" s="45" t="e">
        <f ca="1">bdrateOld($D27:$D30,F27:F30,$L27:$L30,N27:N30)</f>
        <v>#NAME?</v>
      </c>
      <c r="Y27" s="46" t="e">
        <f ca="1">bdrateOld($D27:$D30,G27:G30,$L27:$L30,O27:O30)</f>
        <v>#NAME?</v>
      </c>
      <c r="Z27">
        <v>1447144</v>
      </c>
      <c r="AA27">
        <v>59409</v>
      </c>
      <c r="AB27">
        <v>1387735</v>
      </c>
      <c r="AC27">
        <v>729634</v>
      </c>
      <c r="AD27">
        <v>1477</v>
      </c>
      <c r="AE27">
        <v>728157</v>
      </c>
      <c r="AF27">
        <v>729634</v>
      </c>
      <c r="AG27">
        <v>660</v>
      </c>
      <c r="AH27">
        <v>728974</v>
      </c>
      <c r="AI27" s="123">
        <f t="shared" si="2"/>
        <v>4.1052583571503598E-2</v>
      </c>
      <c r="AJ27" s="123">
        <f t="shared" si="3"/>
        <v>0.95894741642849646</v>
      </c>
      <c r="AK27" s="123">
        <f t="shared" si="4"/>
        <v>2.0243025955479048E-3</v>
      </c>
      <c r="AL27" s="123">
        <f t="shared" si="5"/>
        <v>0.99797569740445213</v>
      </c>
      <c r="AM27" s="123">
        <f t="shared" si="6"/>
        <v>9.0456310972350518E-4</v>
      </c>
      <c r="AN27" s="123">
        <f t="shared" si="7"/>
        <v>0.99909543689027647</v>
      </c>
    </row>
    <row r="28" spans="1:40" ht="15.75">
      <c r="A28" s="24"/>
      <c r="B28" s="24"/>
      <c r="C28" s="24">
        <v>27</v>
      </c>
      <c r="D28" s="25">
        <v>5663.2983999999997</v>
      </c>
      <c r="E28" s="26">
        <v>36.890300000000003</v>
      </c>
      <c r="F28" s="26">
        <v>39.101300000000002</v>
      </c>
      <c r="G28" s="26">
        <v>41.938699999999997</v>
      </c>
      <c r="H28" s="26">
        <v>24722.056</v>
      </c>
      <c r="I28" s="26">
        <v>43.601999999999997</v>
      </c>
      <c r="J28" s="27">
        <f t="shared" si="0"/>
        <v>6.8672377777777776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  <c r="Z28">
        <v>671788</v>
      </c>
      <c r="AA28">
        <v>6444</v>
      </c>
      <c r="AB28">
        <v>665344</v>
      </c>
      <c r="AC28">
        <v>400346</v>
      </c>
      <c r="AD28">
        <v>77</v>
      </c>
      <c r="AE28">
        <v>400269</v>
      </c>
      <c r="AF28">
        <v>400346</v>
      </c>
      <c r="AG28">
        <v>142</v>
      </c>
      <c r="AH28">
        <v>400204</v>
      </c>
      <c r="AI28" s="123">
        <f t="shared" si="2"/>
        <v>9.5923118602892574E-3</v>
      </c>
      <c r="AJ28" s="123">
        <f t="shared" si="3"/>
        <v>0.9904076881397107</v>
      </c>
      <c r="AK28" s="123">
        <f t="shared" si="4"/>
        <v>1.9233363140883135E-4</v>
      </c>
      <c r="AL28" s="123">
        <f t="shared" si="5"/>
        <v>0.9998076663685912</v>
      </c>
      <c r="AM28" s="123">
        <f t="shared" si="6"/>
        <v>3.546931903903124E-4</v>
      </c>
      <c r="AN28" s="123">
        <f t="shared" si="7"/>
        <v>0.99964530680960972</v>
      </c>
    </row>
    <row r="29" spans="1:40" ht="15.75">
      <c r="A29" s="24"/>
      <c r="B29" s="24"/>
      <c r="C29" s="24">
        <v>32</v>
      </c>
      <c r="D29" s="25">
        <v>2653.3824</v>
      </c>
      <c r="E29" s="26">
        <v>34.961599999999997</v>
      </c>
      <c r="F29" s="26">
        <v>38.245600000000003</v>
      </c>
      <c r="G29" s="26">
        <v>40.330300000000001</v>
      </c>
      <c r="H29" s="26">
        <v>21738.399000000001</v>
      </c>
      <c r="I29" s="26">
        <v>39.093000000000004</v>
      </c>
      <c r="J29" s="27">
        <f t="shared" si="0"/>
        <v>6.0384441666666673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  <c r="Z29">
        <v>384340</v>
      </c>
      <c r="AA29">
        <v>2011</v>
      </c>
      <c r="AB29">
        <v>382329</v>
      </c>
      <c r="AC29">
        <v>274251</v>
      </c>
      <c r="AD29">
        <v>13</v>
      </c>
      <c r="AE29">
        <v>274238</v>
      </c>
      <c r="AF29">
        <v>274251</v>
      </c>
      <c r="AG29">
        <v>28</v>
      </c>
      <c r="AH29">
        <v>274223</v>
      </c>
      <c r="AI29" s="123">
        <f t="shared" si="2"/>
        <v>5.2323463599937559E-3</v>
      </c>
      <c r="AJ29" s="123">
        <f t="shared" si="3"/>
        <v>0.9947676536400063</v>
      </c>
      <c r="AK29" s="123">
        <f t="shared" si="4"/>
        <v>4.7401832627775289E-5</v>
      </c>
      <c r="AL29" s="123">
        <f t="shared" si="5"/>
        <v>0.99995259816737225</v>
      </c>
      <c r="AM29" s="123">
        <f t="shared" si="6"/>
        <v>1.0209625489059292E-4</v>
      </c>
      <c r="AN29" s="123">
        <f t="shared" si="7"/>
        <v>0.99989790374510945</v>
      </c>
    </row>
    <row r="30" spans="1:40" ht="16.5" thickBot="1">
      <c r="A30" s="24"/>
      <c r="B30" s="34"/>
      <c r="C30" s="34">
        <v>37</v>
      </c>
      <c r="D30" s="35">
        <v>1361.0144</v>
      </c>
      <c r="E30" s="36">
        <v>32.759099999999997</v>
      </c>
      <c r="F30" s="36">
        <v>37.549999999999997</v>
      </c>
      <c r="G30" s="36">
        <v>39.148600000000002</v>
      </c>
      <c r="H30" s="36">
        <v>19996.133000000002</v>
      </c>
      <c r="I30" s="36">
        <v>36.441000000000003</v>
      </c>
      <c r="J30" s="37">
        <f t="shared" si="0"/>
        <v>5.5544813888888891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  <c r="Z30">
        <v>190472</v>
      </c>
      <c r="AA30">
        <v>448</v>
      </c>
      <c r="AB30">
        <v>190024</v>
      </c>
      <c r="AC30">
        <v>178118</v>
      </c>
      <c r="AD30">
        <v>0</v>
      </c>
      <c r="AE30">
        <v>178118</v>
      </c>
      <c r="AF30">
        <v>178118</v>
      </c>
      <c r="AG30">
        <v>2</v>
      </c>
      <c r="AH30">
        <v>178116</v>
      </c>
      <c r="AI30" s="123">
        <f t="shared" si="2"/>
        <v>2.3520517451383932E-3</v>
      </c>
      <c r="AJ30" s="123">
        <f t="shared" si="3"/>
        <v>0.99764794825486158</v>
      </c>
      <c r="AK30" s="123">
        <f t="shared" si="4"/>
        <v>0</v>
      </c>
      <c r="AL30" s="123">
        <f t="shared" si="5"/>
        <v>1</v>
      </c>
      <c r="AM30" s="123">
        <f t="shared" si="6"/>
        <v>1.1228511436238898E-5</v>
      </c>
      <c r="AN30" s="123">
        <f t="shared" si="7"/>
        <v>0.9999887714885638</v>
      </c>
    </row>
    <row r="31" spans="1:40" ht="15.75">
      <c r="A31" s="24"/>
      <c r="B31" s="13" t="s">
        <v>12</v>
      </c>
      <c r="C31" s="13">
        <v>22</v>
      </c>
      <c r="D31" s="14">
        <v>17018.9984</v>
      </c>
      <c r="E31" s="15">
        <v>39.212800000000001</v>
      </c>
      <c r="F31" s="15">
        <v>43.927</v>
      </c>
      <c r="G31" s="15">
        <v>45.18</v>
      </c>
      <c r="H31" s="15">
        <v>37005.54</v>
      </c>
      <c r="I31" s="15">
        <v>65.676000000000002</v>
      </c>
      <c r="J31" s="16">
        <f t="shared" si="0"/>
        <v>10.279316666666666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 ca="1">bdrate($D31:$D34,E31:E34,$L31:$L34,M31:M34)</f>
        <v>#NAME?</v>
      </c>
      <c r="U31" s="22" t="e">
        <f ca="1">bdrate($D31:$D34,F31:F34,$L31:$L34,N31:N34)</f>
        <v>#NAME?</v>
      </c>
      <c r="V31" s="22" t="e">
        <f ca="1">bdrate($D31:$D34,G31:G34,$L31:$L34,O31:O34)</f>
        <v>#NAME?</v>
      </c>
      <c r="W31" s="44" t="e">
        <f ca="1">bdrateOld($D31:$D34,E31:E34,$L31:$L34,M31:M34)</f>
        <v>#NAME?</v>
      </c>
      <c r="X31" s="45" t="e">
        <f ca="1">bdrateOld($D31:$D34,F31:F34,$L31:$L34,N31:N34)</f>
        <v>#NAME?</v>
      </c>
      <c r="Y31" s="46" t="e">
        <f ca="1">bdrateOld($D31:$D34,G31:G34,$L31:$L34,O31:O34)</f>
        <v>#NAME?</v>
      </c>
      <c r="Z31">
        <v>1593768</v>
      </c>
      <c r="AA31">
        <v>42074</v>
      </c>
      <c r="AB31">
        <v>1551694</v>
      </c>
      <c r="AC31">
        <v>1168787</v>
      </c>
      <c r="AD31">
        <v>271</v>
      </c>
      <c r="AE31">
        <v>1168516</v>
      </c>
      <c r="AF31">
        <v>1168787</v>
      </c>
      <c r="AG31">
        <v>319</v>
      </c>
      <c r="AH31">
        <v>1168468</v>
      </c>
      <c r="AI31" s="123">
        <f t="shared" si="2"/>
        <v>2.6399074394767619E-2</v>
      </c>
      <c r="AJ31" s="123">
        <f t="shared" si="3"/>
        <v>0.97360092560523237</v>
      </c>
      <c r="AK31" s="123">
        <f t="shared" si="4"/>
        <v>2.3186431745048498E-4</v>
      </c>
      <c r="AL31" s="123">
        <f t="shared" si="5"/>
        <v>0.99976813568254952</v>
      </c>
      <c r="AM31" s="123">
        <f t="shared" si="6"/>
        <v>2.729325360395008E-4</v>
      </c>
      <c r="AN31" s="123">
        <f t="shared" si="7"/>
        <v>0.99972706746396045</v>
      </c>
    </row>
    <row r="32" spans="1:40" ht="15.75">
      <c r="A32" s="24"/>
      <c r="B32" s="24"/>
      <c r="C32" s="24">
        <v>27</v>
      </c>
      <c r="D32" s="25">
        <v>5931.52</v>
      </c>
      <c r="E32" s="26">
        <v>37.526299999999999</v>
      </c>
      <c r="F32" s="26">
        <v>42.6175</v>
      </c>
      <c r="G32" s="26">
        <v>43.124299999999998</v>
      </c>
      <c r="H32" s="26">
        <v>29906.673999999999</v>
      </c>
      <c r="I32" s="26">
        <v>52.805999999999997</v>
      </c>
      <c r="J32" s="27">
        <f t="shared" si="0"/>
        <v>8.3074094444444437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  <c r="Z32">
        <v>878200</v>
      </c>
      <c r="AA32">
        <v>8512</v>
      </c>
      <c r="AB32">
        <v>869688</v>
      </c>
      <c r="AC32">
        <v>584642</v>
      </c>
      <c r="AD32">
        <v>43</v>
      </c>
      <c r="AE32">
        <v>584599</v>
      </c>
      <c r="AF32">
        <v>584642</v>
      </c>
      <c r="AG32">
        <v>90</v>
      </c>
      <c r="AH32">
        <v>584552</v>
      </c>
      <c r="AI32" s="123">
        <f t="shared" si="2"/>
        <v>9.6925529492143028E-3</v>
      </c>
      <c r="AJ32" s="123">
        <f t="shared" si="3"/>
        <v>0.99030744705078566</v>
      </c>
      <c r="AK32" s="123">
        <f t="shared" si="4"/>
        <v>7.354928315105654E-5</v>
      </c>
      <c r="AL32" s="123">
        <f t="shared" si="5"/>
        <v>0.99992645071684894</v>
      </c>
      <c r="AM32" s="123">
        <f t="shared" si="6"/>
        <v>1.5394036008360671E-4</v>
      </c>
      <c r="AN32" s="123">
        <f t="shared" si="7"/>
        <v>0.99984605963991635</v>
      </c>
    </row>
    <row r="33" spans="1:40" ht="15.75">
      <c r="A33" s="24"/>
      <c r="B33" s="24"/>
      <c r="C33" s="24">
        <v>32</v>
      </c>
      <c r="D33" s="25">
        <v>2785.1327999999999</v>
      </c>
      <c r="E33" s="26">
        <v>35.665399999999998</v>
      </c>
      <c r="F33" s="26">
        <v>41.327500000000001</v>
      </c>
      <c r="G33" s="26">
        <v>41.210099999999997</v>
      </c>
      <c r="H33" s="26">
        <v>26116.136999999999</v>
      </c>
      <c r="I33" s="26">
        <v>47.298999999999999</v>
      </c>
      <c r="J33" s="27">
        <f t="shared" si="0"/>
        <v>7.2544824999999999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  <c r="Z33">
        <v>423804</v>
      </c>
      <c r="AA33">
        <v>1224</v>
      </c>
      <c r="AB33">
        <v>422580</v>
      </c>
      <c r="AC33">
        <v>352898</v>
      </c>
      <c r="AD33">
        <v>10</v>
      </c>
      <c r="AE33">
        <v>352888</v>
      </c>
      <c r="AF33">
        <v>352898</v>
      </c>
      <c r="AG33">
        <v>9</v>
      </c>
      <c r="AH33">
        <v>352889</v>
      </c>
      <c r="AI33" s="123">
        <f t="shared" si="2"/>
        <v>2.8881275306509614E-3</v>
      </c>
      <c r="AJ33" s="123">
        <f t="shared" si="3"/>
        <v>0.99711187246934907</v>
      </c>
      <c r="AK33" s="123">
        <f t="shared" si="4"/>
        <v>2.833679986851725E-5</v>
      </c>
      <c r="AL33" s="123">
        <f t="shared" si="5"/>
        <v>0.99997166320013153</v>
      </c>
      <c r="AM33" s="123">
        <f t="shared" si="6"/>
        <v>2.5503119881665524E-5</v>
      </c>
      <c r="AN33" s="123">
        <f t="shared" si="7"/>
        <v>0.9999744968801183</v>
      </c>
    </row>
    <row r="34" spans="1:40" ht="16.5" thickBot="1">
      <c r="A34" s="24"/>
      <c r="B34" s="34"/>
      <c r="C34" s="34">
        <v>37</v>
      </c>
      <c r="D34" s="35">
        <v>1462.1568</v>
      </c>
      <c r="E34" s="36">
        <v>33.655900000000003</v>
      </c>
      <c r="F34" s="36">
        <v>40.351900000000001</v>
      </c>
      <c r="G34" s="36">
        <v>39.917700000000004</v>
      </c>
      <c r="H34" s="36">
        <v>23695.375</v>
      </c>
      <c r="I34" s="36">
        <v>44.039000000000001</v>
      </c>
      <c r="J34" s="37">
        <f t="shared" si="0"/>
        <v>6.5820486111111114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  <c r="Z34">
        <v>176752</v>
      </c>
      <c r="AA34">
        <v>309</v>
      </c>
      <c r="AB34">
        <v>176443</v>
      </c>
      <c r="AC34">
        <v>204510</v>
      </c>
      <c r="AD34">
        <v>1</v>
      </c>
      <c r="AE34">
        <v>204509</v>
      </c>
      <c r="AF34">
        <v>204510</v>
      </c>
      <c r="AG34">
        <v>2</v>
      </c>
      <c r="AH34">
        <v>204508</v>
      </c>
      <c r="AI34" s="123">
        <f t="shared" si="2"/>
        <v>1.7482121843034309E-3</v>
      </c>
      <c r="AJ34" s="123">
        <f t="shared" si="3"/>
        <v>0.99825178781569657</v>
      </c>
      <c r="AK34" s="123">
        <f t="shared" si="4"/>
        <v>4.8897364432057114E-6</v>
      </c>
      <c r="AL34" s="123">
        <f t="shared" si="5"/>
        <v>0.99999511026355681</v>
      </c>
      <c r="AM34" s="123">
        <f t="shared" si="6"/>
        <v>9.7794728864114228E-6</v>
      </c>
      <c r="AN34" s="123">
        <f t="shared" si="7"/>
        <v>0.99999022052711362</v>
      </c>
    </row>
    <row r="35" spans="1:40" ht="15.75">
      <c r="A35" s="24"/>
      <c r="B35" s="13" t="s">
        <v>13</v>
      </c>
      <c r="C35" s="13">
        <v>22</v>
      </c>
      <c r="D35" s="14">
        <v>39495.571199999998</v>
      </c>
      <c r="E35" s="15">
        <v>37.454700000000003</v>
      </c>
      <c r="F35" s="15">
        <v>42.2</v>
      </c>
      <c r="G35" s="15">
        <v>44.431800000000003</v>
      </c>
      <c r="H35" s="15">
        <v>43656.07</v>
      </c>
      <c r="I35" s="15">
        <v>92.850999999999999</v>
      </c>
      <c r="J35" s="16">
        <f t="shared" si="0"/>
        <v>12.126686111111111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 ca="1">bdrate($D35:$D38,E35:E38,$L35:$L38,M35:M38)</f>
        <v>#NAME?</v>
      </c>
      <c r="U35" s="22" t="e">
        <f ca="1">bdrate($D35:$D38,F35:F38,$L35:$L38,N35:N38)</f>
        <v>#NAME?</v>
      </c>
      <c r="V35" s="22" t="e">
        <f ca="1">bdrate($D35:$D38,G35:G38,$L35:$L38,O35:O38)</f>
        <v>#NAME?</v>
      </c>
      <c r="W35" s="44" t="e">
        <f ca="1">bdrateOld($D35:$D38,E35:E38,$L35:$L38,M35:M38)</f>
        <v>#NAME?</v>
      </c>
      <c r="X35" s="45" t="e">
        <f ca="1">bdrateOld($D35:$D38,F35:F38,$L35:$L38,N35:N38)</f>
        <v>#NAME?</v>
      </c>
      <c r="Y35" s="46" t="e">
        <f ca="1">bdrateOld($D35:$D38,G35:G38,$L35:$L38,O35:O38)</f>
        <v>#NAME?</v>
      </c>
      <c r="Z35">
        <v>417680</v>
      </c>
      <c r="AA35">
        <v>21993</v>
      </c>
      <c r="AB35">
        <v>395687</v>
      </c>
      <c r="AC35">
        <v>941275</v>
      </c>
      <c r="AD35">
        <v>422</v>
      </c>
      <c r="AE35">
        <v>940853</v>
      </c>
      <c r="AF35">
        <v>941275</v>
      </c>
      <c r="AG35">
        <v>208</v>
      </c>
      <c r="AH35">
        <v>941067</v>
      </c>
      <c r="AI35" s="123">
        <f t="shared" si="2"/>
        <v>5.2655142692970697E-2</v>
      </c>
      <c r="AJ35" s="123">
        <f t="shared" si="3"/>
        <v>0.94734485730702933</v>
      </c>
      <c r="AK35" s="123">
        <f t="shared" si="4"/>
        <v>4.4832806565562667E-4</v>
      </c>
      <c r="AL35" s="123">
        <f t="shared" si="5"/>
        <v>0.99955167193434435</v>
      </c>
      <c r="AM35" s="123">
        <f t="shared" si="6"/>
        <v>2.2097686648428992E-4</v>
      </c>
      <c r="AN35" s="123">
        <f t="shared" si="7"/>
        <v>0.99977902313351574</v>
      </c>
    </row>
    <row r="36" spans="1:40" ht="15.75">
      <c r="A36" s="24"/>
      <c r="B36" s="24"/>
      <c r="C36" s="24">
        <v>27</v>
      </c>
      <c r="D36" s="25">
        <v>7230.2943999999998</v>
      </c>
      <c r="E36" s="26">
        <v>35.312399999999997</v>
      </c>
      <c r="F36" s="26">
        <v>40.874899999999997</v>
      </c>
      <c r="G36" s="26">
        <v>43.240200000000002</v>
      </c>
      <c r="H36" s="26">
        <v>28683.306</v>
      </c>
      <c r="I36" s="26">
        <v>57.377000000000002</v>
      </c>
      <c r="J36" s="27">
        <f t="shared" si="0"/>
        <v>7.9675849999999997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  <c r="Z36">
        <v>425512</v>
      </c>
      <c r="AA36">
        <v>14079</v>
      </c>
      <c r="AB36">
        <v>411433</v>
      </c>
      <c r="AC36">
        <v>274861</v>
      </c>
      <c r="AD36">
        <v>126</v>
      </c>
      <c r="AE36">
        <v>274735</v>
      </c>
      <c r="AF36">
        <v>274861</v>
      </c>
      <c r="AG36">
        <v>51</v>
      </c>
      <c r="AH36">
        <v>274810</v>
      </c>
      <c r="AI36" s="123">
        <f t="shared" si="2"/>
        <v>3.3087198480888903E-2</v>
      </c>
      <c r="AJ36" s="123">
        <f t="shared" si="3"/>
        <v>0.96691280151911108</v>
      </c>
      <c r="AK36" s="123">
        <f t="shared" si="4"/>
        <v>4.5841352538192033E-4</v>
      </c>
      <c r="AL36" s="123">
        <f t="shared" si="5"/>
        <v>0.9995415864746181</v>
      </c>
      <c r="AM36" s="123">
        <f t="shared" si="6"/>
        <v>1.8554833170220583E-4</v>
      </c>
      <c r="AN36" s="123">
        <f t="shared" si="7"/>
        <v>0.99981445166829774</v>
      </c>
    </row>
    <row r="37" spans="1:40" ht="15.75">
      <c r="A37" s="24"/>
      <c r="B37" s="24"/>
      <c r="C37" s="24">
        <v>32</v>
      </c>
      <c r="D37" s="25">
        <v>2241.3775999999998</v>
      </c>
      <c r="E37" s="26">
        <v>33.854599999999998</v>
      </c>
      <c r="F37" s="26">
        <v>39.647199999999998</v>
      </c>
      <c r="G37" s="26">
        <v>42.1633</v>
      </c>
      <c r="H37" s="26">
        <v>24528.687999999998</v>
      </c>
      <c r="I37" s="26">
        <v>49.779000000000003</v>
      </c>
      <c r="J37" s="27">
        <f t="shared" si="0"/>
        <v>6.8135244444444441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  <c r="Z37">
        <v>325008</v>
      </c>
      <c r="AA37">
        <v>4159</v>
      </c>
      <c r="AB37">
        <v>320849</v>
      </c>
      <c r="AC37">
        <v>191583</v>
      </c>
      <c r="AD37">
        <v>15</v>
      </c>
      <c r="AE37">
        <v>191568</v>
      </c>
      <c r="AF37">
        <v>191583</v>
      </c>
      <c r="AG37">
        <v>7</v>
      </c>
      <c r="AH37">
        <v>191576</v>
      </c>
      <c r="AI37" s="123">
        <f t="shared" si="2"/>
        <v>1.279660808349333E-2</v>
      </c>
      <c r="AJ37" s="123">
        <f t="shared" si="3"/>
        <v>0.98720339191650663</v>
      </c>
      <c r="AK37" s="123">
        <f t="shared" si="4"/>
        <v>7.8295047055323283E-5</v>
      </c>
      <c r="AL37" s="123">
        <f t="shared" si="5"/>
        <v>0.99992170495294463</v>
      </c>
      <c r="AM37" s="123">
        <f t="shared" si="6"/>
        <v>3.6537688625817528E-5</v>
      </c>
      <c r="AN37" s="123">
        <f t="shared" si="7"/>
        <v>0.99996346231137423</v>
      </c>
    </row>
    <row r="38" spans="1:40" ht="16.5" thickBot="1">
      <c r="A38" s="34"/>
      <c r="B38" s="34"/>
      <c r="C38" s="34">
        <v>37</v>
      </c>
      <c r="D38" s="35">
        <v>959.04960000000005</v>
      </c>
      <c r="E38" s="36">
        <v>31.955100000000002</v>
      </c>
      <c r="F38" s="36">
        <v>38.712400000000002</v>
      </c>
      <c r="G38" s="36">
        <v>41.296100000000003</v>
      </c>
      <c r="H38" s="36">
        <v>22921.088</v>
      </c>
      <c r="I38" s="36">
        <v>47.283000000000001</v>
      </c>
      <c r="J38" s="37">
        <f t="shared" si="0"/>
        <v>6.3669688888888887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  <c r="Z38">
        <v>198316</v>
      </c>
      <c r="AA38">
        <v>1237</v>
      </c>
      <c r="AB38">
        <v>197079</v>
      </c>
      <c r="AC38">
        <v>146551</v>
      </c>
      <c r="AD38">
        <v>1</v>
      </c>
      <c r="AE38">
        <v>146550</v>
      </c>
      <c r="AF38">
        <v>146551</v>
      </c>
      <c r="AG38">
        <v>1</v>
      </c>
      <c r="AH38">
        <v>146550</v>
      </c>
      <c r="AI38" s="123">
        <f t="shared" si="2"/>
        <v>6.2375199177070939E-3</v>
      </c>
      <c r="AJ38" s="123">
        <f t="shared" si="3"/>
        <v>0.99376248008229295</v>
      </c>
      <c r="AK38" s="123">
        <f t="shared" si="4"/>
        <v>6.8235631281942808E-6</v>
      </c>
      <c r="AL38" s="123">
        <f t="shared" si="5"/>
        <v>0.9999931764368718</v>
      </c>
      <c r="AM38" s="123">
        <f t="shared" si="6"/>
        <v>6.8235631281942808E-6</v>
      </c>
      <c r="AN38" s="123">
        <f t="shared" si="7"/>
        <v>0.9999931764368718</v>
      </c>
    </row>
    <row r="39" spans="1:40" ht="15.75">
      <c r="A39" s="13" t="s">
        <v>14</v>
      </c>
      <c r="B39" s="13" t="s">
        <v>15</v>
      </c>
      <c r="C39" s="13">
        <v>22</v>
      </c>
      <c r="D39" s="14">
        <v>3410.2343999999998</v>
      </c>
      <c r="E39" s="15">
        <v>40.552599999999998</v>
      </c>
      <c r="F39" s="15">
        <v>43.136699999999998</v>
      </c>
      <c r="G39" s="15">
        <v>43.697600000000001</v>
      </c>
      <c r="H39" s="15">
        <v>6741.35</v>
      </c>
      <c r="I39" s="15">
        <v>11.901999999999999</v>
      </c>
      <c r="J39" s="16">
        <f t="shared" si="0"/>
        <v>1.8725972222222222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 ca="1">bdrate($D39:$D42,E39:E42,$L39:$L42,M39:M42)</f>
        <v>#NAME?</v>
      </c>
      <c r="U39" s="22" t="e">
        <f ca="1">bdrate($D39:$D42,F39:F42,$L39:$L42,N39:N42)</f>
        <v>#NAME?</v>
      </c>
      <c r="V39" s="22" t="e">
        <f ca="1">bdrate($D39:$D42,G39:G42,$L39:$L42,O39:O42)</f>
        <v>#NAME?</v>
      </c>
      <c r="W39" s="44" t="e">
        <f ca="1">bdrateOld($D39:$D42,E39:E42,$L39:$L42,M39:M42)</f>
        <v>#NAME?</v>
      </c>
      <c r="X39" s="45" t="e">
        <f ca="1">bdrateOld($D39:$D42,F39:F42,$L39:$L42,N39:N42)</f>
        <v>#NAME?</v>
      </c>
      <c r="Y39" s="46" t="e">
        <f ca="1">bdrateOld($D39:$D42,G39:G42,$L39:$L42,O39:O42)</f>
        <v>#NAME?</v>
      </c>
      <c r="Z39">
        <v>485224</v>
      </c>
      <c r="AA39">
        <v>11763</v>
      </c>
      <c r="AB39">
        <v>473461</v>
      </c>
      <c r="AC39">
        <v>215269</v>
      </c>
      <c r="AD39">
        <v>264</v>
      </c>
      <c r="AE39">
        <v>215005</v>
      </c>
      <c r="AF39">
        <v>215269</v>
      </c>
      <c r="AG39">
        <v>389</v>
      </c>
      <c r="AH39">
        <v>214880</v>
      </c>
      <c r="AI39" s="123">
        <f t="shared" si="2"/>
        <v>2.4242411752098E-2</v>
      </c>
      <c r="AJ39" s="123">
        <f t="shared" si="3"/>
        <v>0.97575758824790204</v>
      </c>
      <c r="AK39" s="123">
        <f t="shared" si="4"/>
        <v>1.2263725849983045E-3</v>
      </c>
      <c r="AL39" s="123">
        <f t="shared" si="5"/>
        <v>0.99877362741500164</v>
      </c>
      <c r="AM39" s="123">
        <f t="shared" si="6"/>
        <v>1.8070414225921985E-3</v>
      </c>
      <c r="AN39" s="123">
        <f t="shared" si="7"/>
        <v>0.99819295857740775</v>
      </c>
    </row>
    <row r="40" spans="1:40" ht="15.75">
      <c r="A40" s="24" t="s">
        <v>16</v>
      </c>
      <c r="B40" s="24"/>
      <c r="C40" s="24">
        <v>27</v>
      </c>
      <c r="D40" s="25">
        <v>1649.3912</v>
      </c>
      <c r="E40" s="26">
        <v>37.389099999999999</v>
      </c>
      <c r="F40" s="26">
        <v>40.683500000000002</v>
      </c>
      <c r="G40" s="26">
        <v>40.840600000000002</v>
      </c>
      <c r="H40" s="26">
        <v>5678.3440000000001</v>
      </c>
      <c r="I40" s="26">
        <v>9.9209999999999994</v>
      </c>
      <c r="J40" s="27">
        <f t="shared" si="0"/>
        <v>1.5773177777777778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  <c r="Z40">
        <v>290776</v>
      </c>
      <c r="AA40">
        <v>5523</v>
      </c>
      <c r="AB40">
        <v>285253</v>
      </c>
      <c r="AC40">
        <v>158892</v>
      </c>
      <c r="AD40">
        <v>79</v>
      </c>
      <c r="AE40">
        <v>158813</v>
      </c>
      <c r="AF40">
        <v>158892</v>
      </c>
      <c r="AG40">
        <v>112</v>
      </c>
      <c r="AH40">
        <v>158780</v>
      </c>
      <c r="AI40" s="123">
        <f t="shared" si="2"/>
        <v>1.8994002256032136E-2</v>
      </c>
      <c r="AJ40" s="123">
        <f t="shared" si="3"/>
        <v>0.98100599774396791</v>
      </c>
      <c r="AK40" s="123">
        <f t="shared" si="4"/>
        <v>4.9719306195403169E-4</v>
      </c>
      <c r="AL40" s="123">
        <f t="shared" si="5"/>
        <v>0.99950280693804594</v>
      </c>
      <c r="AM40" s="123">
        <f t="shared" si="6"/>
        <v>7.0488130302343726E-4</v>
      </c>
      <c r="AN40" s="123">
        <f t="shared" si="7"/>
        <v>0.99929511869697651</v>
      </c>
    </row>
    <row r="41" spans="1:40" ht="15.75">
      <c r="A41" s="24"/>
      <c r="B41" s="24"/>
      <c r="C41" s="24">
        <v>32</v>
      </c>
      <c r="D41" s="25">
        <v>809.00879999999995</v>
      </c>
      <c r="E41" s="26">
        <v>34.423299999999998</v>
      </c>
      <c r="F41" s="26">
        <v>38.549100000000003</v>
      </c>
      <c r="G41" s="26">
        <v>38.4587</v>
      </c>
      <c r="H41" s="26">
        <v>4886.6220000000003</v>
      </c>
      <c r="I41" s="26">
        <v>8.5329999999999995</v>
      </c>
      <c r="J41" s="27">
        <f t="shared" si="0"/>
        <v>1.3573950000000001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  <c r="Z41">
        <v>140464</v>
      </c>
      <c r="AA41">
        <v>1905</v>
      </c>
      <c r="AB41">
        <v>138559</v>
      </c>
      <c r="AC41">
        <v>103964</v>
      </c>
      <c r="AD41">
        <v>23</v>
      </c>
      <c r="AE41">
        <v>103941</v>
      </c>
      <c r="AF41">
        <v>103964</v>
      </c>
      <c r="AG41">
        <v>18</v>
      </c>
      <c r="AH41">
        <v>103946</v>
      </c>
      <c r="AI41" s="123">
        <f t="shared" si="2"/>
        <v>1.3562193871739379E-2</v>
      </c>
      <c r="AJ41" s="123">
        <f t="shared" si="3"/>
        <v>0.9864378061282606</v>
      </c>
      <c r="AK41" s="123">
        <f t="shared" si="4"/>
        <v>2.2123042591666345E-4</v>
      </c>
      <c r="AL41" s="123">
        <f t="shared" si="5"/>
        <v>0.99977876957408329</v>
      </c>
      <c r="AM41" s="123">
        <f t="shared" si="6"/>
        <v>1.7313685506521487E-4</v>
      </c>
      <c r="AN41" s="123">
        <f t="shared" si="7"/>
        <v>0.99982686314493474</v>
      </c>
    </row>
    <row r="42" spans="1:40" ht="16.5" thickBot="1">
      <c r="A42" s="24"/>
      <c r="B42" s="34"/>
      <c r="C42" s="34">
        <v>37</v>
      </c>
      <c r="D42" s="35">
        <v>427.32560000000001</v>
      </c>
      <c r="E42" s="36">
        <v>31.861499999999999</v>
      </c>
      <c r="F42" s="36">
        <v>37.0732</v>
      </c>
      <c r="G42" s="36">
        <v>36.8142</v>
      </c>
      <c r="H42" s="36">
        <v>4350.7430000000004</v>
      </c>
      <c r="I42" s="36">
        <v>7.5970000000000004</v>
      </c>
      <c r="J42" s="37">
        <f t="shared" si="0"/>
        <v>1.2085397222222223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  <c r="Z42">
        <v>63408</v>
      </c>
      <c r="AA42">
        <v>397</v>
      </c>
      <c r="AB42">
        <v>63011</v>
      </c>
      <c r="AC42">
        <v>61883</v>
      </c>
      <c r="AD42">
        <v>1</v>
      </c>
      <c r="AE42">
        <v>61882</v>
      </c>
      <c r="AF42">
        <v>61883</v>
      </c>
      <c r="AG42">
        <v>0</v>
      </c>
      <c r="AH42">
        <v>61883</v>
      </c>
      <c r="AI42" s="123">
        <f t="shared" si="2"/>
        <v>6.2610396164521831E-3</v>
      </c>
      <c r="AJ42" s="123">
        <f t="shared" si="3"/>
        <v>0.99373896038354781</v>
      </c>
      <c r="AK42" s="123">
        <f t="shared" si="4"/>
        <v>1.6159526849053861E-5</v>
      </c>
      <c r="AL42" s="123">
        <f t="shared" si="5"/>
        <v>0.99998384047315092</v>
      </c>
      <c r="AM42" s="123">
        <f t="shared" si="6"/>
        <v>0</v>
      </c>
      <c r="AN42" s="123">
        <f t="shared" si="7"/>
        <v>1</v>
      </c>
    </row>
    <row r="43" spans="1:40" ht="15.75">
      <c r="A43" s="24"/>
      <c r="B43" s="13" t="s">
        <v>17</v>
      </c>
      <c r="C43" s="13">
        <v>22</v>
      </c>
      <c r="D43" s="14">
        <v>3587.0767999999998</v>
      </c>
      <c r="E43" s="15">
        <v>40.293500000000002</v>
      </c>
      <c r="F43" s="15">
        <v>43.665799999999997</v>
      </c>
      <c r="G43" s="15">
        <v>45.215800000000002</v>
      </c>
      <c r="H43" s="15">
        <v>7221.598</v>
      </c>
      <c r="I43" s="15">
        <v>13.041</v>
      </c>
      <c r="J43" s="16">
        <f t="shared" si="0"/>
        <v>2.0059994444444444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 ca="1">bdrate($D43:$D46,E43:E46,$L43:$L46,M43:M46)</f>
        <v>#NAME?</v>
      </c>
      <c r="U43" s="22" t="e">
        <f ca="1">bdrate($D43:$D46,F43:F46,$L43:$L46,N43:N46)</f>
        <v>#NAME?</v>
      </c>
      <c r="V43" s="22" t="e">
        <f ca="1">bdrate($D43:$D46,G43:G46,$L43:$L46,O43:O46)</f>
        <v>#NAME?</v>
      </c>
      <c r="W43" s="44" t="e">
        <f ca="1">bdrateOld($D43:$D46,E43:E46,$L43:$L46,M43:M46)</f>
        <v>#NAME?</v>
      </c>
      <c r="X43" s="45" t="e">
        <f ca="1">bdrateOld($D43:$D46,F43:F46,$L43:$L46,N43:N46)</f>
        <v>#NAME?</v>
      </c>
      <c r="Y43" s="46" t="e">
        <f ca="1">bdrateOld($D43:$D46,G43:G46,$L43:$L46,O43:O46)</f>
        <v>#NAME?</v>
      </c>
      <c r="Z43">
        <v>362048</v>
      </c>
      <c r="AA43">
        <v>5492</v>
      </c>
      <c r="AB43">
        <v>356556</v>
      </c>
      <c r="AC43">
        <v>154869</v>
      </c>
      <c r="AD43">
        <v>144</v>
      </c>
      <c r="AE43">
        <v>154725</v>
      </c>
      <c r="AF43">
        <v>154869</v>
      </c>
      <c r="AG43">
        <v>88</v>
      </c>
      <c r="AH43">
        <v>154781</v>
      </c>
      <c r="AI43" s="123">
        <f t="shared" si="2"/>
        <v>1.5169259324730422E-2</v>
      </c>
      <c r="AJ43" s="123">
        <f t="shared" si="3"/>
        <v>0.98483074067526954</v>
      </c>
      <c r="AK43" s="123">
        <f t="shared" si="4"/>
        <v>9.2981810433333983E-4</v>
      </c>
      <c r="AL43" s="123">
        <f t="shared" si="5"/>
        <v>0.99907018189566665</v>
      </c>
      <c r="AM43" s="123">
        <f t="shared" si="6"/>
        <v>5.6822217487037432E-4</v>
      </c>
      <c r="AN43" s="123">
        <f t="shared" si="7"/>
        <v>0.9994317778251296</v>
      </c>
    </row>
    <row r="44" spans="1:40" ht="15.75">
      <c r="A44" s="24"/>
      <c r="B44" s="24"/>
      <c r="C44" s="24">
        <v>27</v>
      </c>
      <c r="D44" s="25">
        <v>1686.5832</v>
      </c>
      <c r="E44" s="26">
        <v>37.722700000000003</v>
      </c>
      <c r="F44" s="26">
        <v>41.650599999999997</v>
      </c>
      <c r="G44" s="26">
        <v>42.815899999999999</v>
      </c>
      <c r="H44" s="26">
        <v>6116.3459999999995</v>
      </c>
      <c r="I44" s="26">
        <v>11.076000000000001</v>
      </c>
      <c r="J44" s="27">
        <f t="shared" si="0"/>
        <v>1.698985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  <c r="Z44">
        <v>252752</v>
      </c>
      <c r="AA44">
        <v>3216</v>
      </c>
      <c r="AB44">
        <v>249536</v>
      </c>
      <c r="AC44">
        <v>122024</v>
      </c>
      <c r="AD44">
        <v>50</v>
      </c>
      <c r="AE44">
        <v>121974</v>
      </c>
      <c r="AF44">
        <v>122024</v>
      </c>
      <c r="AG44">
        <v>24</v>
      </c>
      <c r="AH44">
        <v>122000</v>
      </c>
      <c r="AI44" s="123">
        <f t="shared" si="2"/>
        <v>1.2723934924352726E-2</v>
      </c>
      <c r="AJ44" s="123">
        <f t="shared" si="3"/>
        <v>0.98727606507564725</v>
      </c>
      <c r="AK44" s="123">
        <f t="shared" si="4"/>
        <v>4.097554579426998E-4</v>
      </c>
      <c r="AL44" s="123">
        <f t="shared" si="5"/>
        <v>0.99959024454205725</v>
      </c>
      <c r="AM44" s="123">
        <f t="shared" si="6"/>
        <v>1.966826198124959E-4</v>
      </c>
      <c r="AN44" s="123">
        <f t="shared" si="7"/>
        <v>0.99980331738018746</v>
      </c>
    </row>
    <row r="45" spans="1:40" ht="15.75">
      <c r="A45" s="24"/>
      <c r="B45" s="24"/>
      <c r="C45" s="24">
        <v>32</v>
      </c>
      <c r="D45" s="25">
        <v>847.93759999999997</v>
      </c>
      <c r="E45" s="26">
        <v>34.933300000000003</v>
      </c>
      <c r="F45" s="26">
        <v>39.941400000000002</v>
      </c>
      <c r="G45" s="26">
        <v>40.857300000000002</v>
      </c>
      <c r="H45" s="26">
        <v>5430.442</v>
      </c>
      <c r="I45" s="26">
        <v>9.89</v>
      </c>
      <c r="J45" s="27">
        <f t="shared" si="0"/>
        <v>1.5084561111111112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  <c r="Z45">
        <v>158688</v>
      </c>
      <c r="AA45">
        <v>1779</v>
      </c>
      <c r="AB45">
        <v>156909</v>
      </c>
      <c r="AC45">
        <v>91116</v>
      </c>
      <c r="AD45">
        <v>15</v>
      </c>
      <c r="AE45">
        <v>91101</v>
      </c>
      <c r="AF45">
        <v>91116</v>
      </c>
      <c r="AG45">
        <v>1</v>
      </c>
      <c r="AH45">
        <v>91115</v>
      </c>
      <c r="AI45" s="123">
        <f t="shared" si="2"/>
        <v>1.1210677555958863E-2</v>
      </c>
      <c r="AJ45" s="123">
        <f t="shared" si="3"/>
        <v>0.98878932244404116</v>
      </c>
      <c r="AK45" s="123">
        <f t="shared" si="4"/>
        <v>1.6462531278809428E-4</v>
      </c>
      <c r="AL45" s="123">
        <f t="shared" si="5"/>
        <v>0.99983537468721195</v>
      </c>
      <c r="AM45" s="123">
        <f t="shared" si="6"/>
        <v>1.0975020852539619E-5</v>
      </c>
      <c r="AN45" s="123">
        <f t="shared" si="7"/>
        <v>0.99998902497914743</v>
      </c>
    </row>
    <row r="46" spans="1:40" ht="16.5" thickBot="1">
      <c r="A46" s="24"/>
      <c r="B46" s="34"/>
      <c r="C46" s="34">
        <v>37</v>
      </c>
      <c r="D46" s="35">
        <v>448.59039999999999</v>
      </c>
      <c r="E46" s="36">
        <v>32.159999999999997</v>
      </c>
      <c r="F46" s="36">
        <v>38.641100000000002</v>
      </c>
      <c r="G46" s="36">
        <v>39.452100000000002</v>
      </c>
      <c r="H46" s="36">
        <v>4972.7969999999996</v>
      </c>
      <c r="I46" s="36">
        <v>9.141</v>
      </c>
      <c r="J46" s="37">
        <f t="shared" si="0"/>
        <v>1.3813324999999999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  <c r="Z46">
        <v>87140</v>
      </c>
      <c r="AA46">
        <v>709</v>
      </c>
      <c r="AB46">
        <v>86431</v>
      </c>
      <c r="AC46">
        <v>63948</v>
      </c>
      <c r="AD46">
        <v>1</v>
      </c>
      <c r="AE46">
        <v>63947</v>
      </c>
      <c r="AF46">
        <v>63948</v>
      </c>
      <c r="AG46">
        <v>1</v>
      </c>
      <c r="AH46">
        <v>63947</v>
      </c>
      <c r="AI46" s="123">
        <f t="shared" si="2"/>
        <v>8.1363323387652047E-3</v>
      </c>
      <c r="AJ46" s="123">
        <f t="shared" si="3"/>
        <v>0.99186366766123479</v>
      </c>
      <c r="AK46" s="123">
        <f t="shared" si="4"/>
        <v>1.5637705635829112E-5</v>
      </c>
      <c r="AL46" s="123">
        <f t="shared" si="5"/>
        <v>0.99998436229436416</v>
      </c>
      <c r="AM46" s="123">
        <f t="shared" si="6"/>
        <v>1.5637705635829112E-5</v>
      </c>
      <c r="AN46" s="123">
        <f t="shared" si="7"/>
        <v>0.99998436229436416</v>
      </c>
    </row>
    <row r="47" spans="1:40" ht="15.75">
      <c r="A47" s="24"/>
      <c r="B47" s="13" t="s">
        <v>18</v>
      </c>
      <c r="C47" s="13">
        <v>22</v>
      </c>
      <c r="D47" s="14">
        <v>6772.7864</v>
      </c>
      <c r="E47" s="15">
        <v>38.2943</v>
      </c>
      <c r="F47" s="15">
        <v>41.446199999999997</v>
      </c>
      <c r="G47" s="15">
        <v>42.518599999999999</v>
      </c>
      <c r="H47" s="15">
        <v>7293.2269999999999</v>
      </c>
      <c r="I47" s="15">
        <v>14.352</v>
      </c>
      <c r="J47" s="16">
        <f t="shared" si="0"/>
        <v>2.025896388888889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 ca="1">bdrate($D47:$D50,E47:E50,$L47:$L50,M47:M50)</f>
        <v>#NAME?</v>
      </c>
      <c r="U47" s="22" t="e">
        <f ca="1">bdrate($D47:$D50,F47:F50,$L47:$L50,N47:N50)</f>
        <v>#NAME?</v>
      </c>
      <c r="V47" s="22" t="e">
        <f ca="1">bdrate($D47:$D50,G47:G50,$L47:$L50,O47:O50)</f>
        <v>#NAME?</v>
      </c>
      <c r="W47" s="44" t="e">
        <f ca="1">bdrateOld($D47:$D50,E47:E50,$L47:$L50,M47:M50)</f>
        <v>#NAME?</v>
      </c>
      <c r="X47" s="45" t="e">
        <f ca="1">bdrateOld($D47:$D50,F47:F50,$L47:$L50,N47:N50)</f>
        <v>#NAME?</v>
      </c>
      <c r="Y47" s="46" t="e">
        <f ca="1">bdrateOld($D47:$D50,G47:G50,$L47:$L50,O47:O50)</f>
        <v>#NAME?</v>
      </c>
      <c r="Z47">
        <v>503528</v>
      </c>
      <c r="AA47">
        <v>26525</v>
      </c>
      <c r="AB47">
        <v>477003</v>
      </c>
      <c r="AC47">
        <v>180100</v>
      </c>
      <c r="AD47">
        <v>1067</v>
      </c>
      <c r="AE47">
        <v>179033</v>
      </c>
      <c r="AF47">
        <v>180100</v>
      </c>
      <c r="AG47">
        <v>926</v>
      </c>
      <c r="AH47">
        <v>179174</v>
      </c>
      <c r="AI47" s="123">
        <f t="shared" si="2"/>
        <v>5.2678301901781036E-2</v>
      </c>
      <c r="AJ47" s="123">
        <f t="shared" si="3"/>
        <v>0.94732169809821898</v>
      </c>
      <c r="AK47" s="123">
        <f t="shared" si="4"/>
        <v>5.9244863964464187E-3</v>
      </c>
      <c r="AL47" s="123">
        <f t="shared" si="5"/>
        <v>0.99407551360355362</v>
      </c>
      <c r="AM47" s="123">
        <f t="shared" si="6"/>
        <v>5.1415880066629652E-3</v>
      </c>
      <c r="AN47" s="123">
        <f t="shared" si="7"/>
        <v>0.99485841199333702</v>
      </c>
    </row>
    <row r="48" spans="1:40" ht="15.75">
      <c r="A48" s="24"/>
      <c r="B48" s="24"/>
      <c r="C48" s="24">
        <v>27</v>
      </c>
      <c r="D48" s="25">
        <v>3087.5144</v>
      </c>
      <c r="E48" s="26">
        <v>34.736800000000002</v>
      </c>
      <c r="F48" s="26">
        <v>38.887999999999998</v>
      </c>
      <c r="G48" s="26">
        <v>39.813800000000001</v>
      </c>
      <c r="H48" s="26">
        <v>5833.8689999999997</v>
      </c>
      <c r="I48" s="26">
        <v>11.403</v>
      </c>
      <c r="J48" s="27">
        <f t="shared" si="0"/>
        <v>1.6205191666666665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  <c r="Z48">
        <v>378180</v>
      </c>
      <c r="AA48">
        <v>20836</v>
      </c>
      <c r="AB48">
        <v>357344</v>
      </c>
      <c r="AC48">
        <v>148919</v>
      </c>
      <c r="AD48">
        <v>518</v>
      </c>
      <c r="AE48">
        <v>148401</v>
      </c>
      <c r="AF48">
        <v>148919</v>
      </c>
      <c r="AG48">
        <v>434</v>
      </c>
      <c r="AH48">
        <v>148485</v>
      </c>
      <c r="AI48" s="123">
        <f t="shared" si="2"/>
        <v>5.5095457189698029E-2</v>
      </c>
      <c r="AJ48" s="123">
        <f t="shared" si="3"/>
        <v>0.94490454281030201</v>
      </c>
      <c r="AK48" s="123">
        <f t="shared" si="4"/>
        <v>3.4784010099450035E-3</v>
      </c>
      <c r="AL48" s="123">
        <f t="shared" si="5"/>
        <v>0.99652159899005499</v>
      </c>
      <c r="AM48" s="123">
        <f t="shared" si="6"/>
        <v>2.9143359813052733E-3</v>
      </c>
      <c r="AN48" s="123">
        <f t="shared" si="7"/>
        <v>0.9970856640186947</v>
      </c>
    </row>
    <row r="49" spans="1:40" ht="15.75">
      <c r="A49" s="24"/>
      <c r="B49" s="24"/>
      <c r="C49" s="24">
        <v>32</v>
      </c>
      <c r="D49" s="25">
        <v>1455.3384000000001</v>
      </c>
      <c r="E49" s="26">
        <v>31.5715</v>
      </c>
      <c r="F49" s="26">
        <v>37.002400000000002</v>
      </c>
      <c r="G49" s="26">
        <v>37.804600000000001</v>
      </c>
      <c r="H49" s="26">
        <v>4916.6090000000004</v>
      </c>
      <c r="I49" s="26">
        <v>9.734</v>
      </c>
      <c r="J49" s="27">
        <f t="shared" si="0"/>
        <v>1.3657247222222224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  <c r="Z49">
        <v>252568</v>
      </c>
      <c r="AA49">
        <v>15089</v>
      </c>
      <c r="AB49">
        <v>237479</v>
      </c>
      <c r="AC49">
        <v>112763</v>
      </c>
      <c r="AD49">
        <v>197</v>
      </c>
      <c r="AE49">
        <v>112566</v>
      </c>
      <c r="AF49">
        <v>112763</v>
      </c>
      <c r="AG49">
        <v>107</v>
      </c>
      <c r="AH49">
        <v>112656</v>
      </c>
      <c r="AI49" s="123">
        <f t="shared" si="2"/>
        <v>5.9742326818916093E-2</v>
      </c>
      <c r="AJ49" s="123">
        <f t="shared" si="3"/>
        <v>0.94025767318108389</v>
      </c>
      <c r="AK49" s="123">
        <f t="shared" si="4"/>
        <v>1.7470269503294521E-3</v>
      </c>
      <c r="AL49" s="123">
        <f t="shared" si="5"/>
        <v>0.99825297304967053</v>
      </c>
      <c r="AM49" s="123">
        <f t="shared" si="6"/>
        <v>9.4889281058503237E-4</v>
      </c>
      <c r="AN49" s="123">
        <f t="shared" si="7"/>
        <v>0.99905110718941492</v>
      </c>
    </row>
    <row r="50" spans="1:40" ht="16.5" thickBot="1">
      <c r="A50" s="24"/>
      <c r="B50" s="34"/>
      <c r="C50" s="34">
        <v>37</v>
      </c>
      <c r="D50" s="35">
        <v>686.61519999999996</v>
      </c>
      <c r="E50" s="36">
        <v>28.638300000000001</v>
      </c>
      <c r="F50" s="36">
        <v>35.696199999999997</v>
      </c>
      <c r="G50" s="36">
        <v>36.418500000000002</v>
      </c>
      <c r="H50" s="36">
        <v>4338.5119999999997</v>
      </c>
      <c r="I50" s="36">
        <v>8.6890000000000001</v>
      </c>
      <c r="J50" s="37">
        <f t="shared" si="0"/>
        <v>1.2051422222222221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  <c r="Z50">
        <v>149980</v>
      </c>
      <c r="AA50">
        <v>8423</v>
      </c>
      <c r="AB50">
        <v>141557</v>
      </c>
      <c r="AC50">
        <v>83933</v>
      </c>
      <c r="AD50">
        <v>66</v>
      </c>
      <c r="AE50">
        <v>83867</v>
      </c>
      <c r="AF50">
        <v>83933</v>
      </c>
      <c r="AG50">
        <v>28</v>
      </c>
      <c r="AH50">
        <v>83905</v>
      </c>
      <c r="AI50" s="123">
        <f t="shared" si="2"/>
        <v>5.6160821442859048E-2</v>
      </c>
      <c r="AJ50" s="123">
        <f t="shared" si="3"/>
        <v>0.94383917855714095</v>
      </c>
      <c r="AK50" s="123">
        <f t="shared" si="4"/>
        <v>7.8634148666198043E-4</v>
      </c>
      <c r="AL50" s="123">
        <f t="shared" si="5"/>
        <v>0.99921365851333799</v>
      </c>
      <c r="AM50" s="123">
        <f t="shared" si="6"/>
        <v>3.3359941858387049E-4</v>
      </c>
      <c r="AN50" s="123">
        <f t="shared" si="7"/>
        <v>0.99966640058141609</v>
      </c>
    </row>
    <row r="51" spans="1:40" ht="15.75">
      <c r="A51" s="24"/>
      <c r="B51" s="13" t="s">
        <v>19</v>
      </c>
      <c r="C51" s="13">
        <v>22</v>
      </c>
      <c r="D51" s="14">
        <v>4753.16</v>
      </c>
      <c r="E51" s="15">
        <v>39.1004</v>
      </c>
      <c r="F51" s="15">
        <v>41.438800000000001</v>
      </c>
      <c r="G51" s="15">
        <v>42.9512</v>
      </c>
      <c r="H51" s="15">
        <v>5505.7049999999999</v>
      </c>
      <c r="I51" s="15">
        <v>9.8119999999999994</v>
      </c>
      <c r="J51" s="16">
        <f t="shared" si="0"/>
        <v>1.5293625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 ca="1">bdrate($D51:$D54,E51:E54,$L51:$L54,M51:M54)</f>
        <v>#NAME?</v>
      </c>
      <c r="U51" s="22" t="e">
        <f ca="1">bdrate($D51:$D54,F51:F54,$L51:$L54,N51:N54)</f>
        <v>#NAME?</v>
      </c>
      <c r="V51" s="22" t="e">
        <f ca="1">bdrate($D51:$D54,G51:G54,$L51:$L54,O51:O54)</f>
        <v>#NAME?</v>
      </c>
      <c r="W51" s="44" t="e">
        <f ca="1">bdrateOld($D51:$D54,E51:E54,$L51:$L54,M51:M54)</f>
        <v>#NAME?</v>
      </c>
      <c r="X51" s="45" t="e">
        <f ca="1">bdrateOld($D51:$D54,F51:F54,$L51:$L54,N51:N54)</f>
        <v>#NAME?</v>
      </c>
      <c r="Y51" s="46" t="e">
        <f ca="1">bdrateOld($D51:$D54,G51:G54,$L51:$L54,O51:O54)</f>
        <v>#NAME?</v>
      </c>
      <c r="Z51">
        <v>396052</v>
      </c>
      <c r="AA51">
        <v>6918</v>
      </c>
      <c r="AB51">
        <v>389134</v>
      </c>
      <c r="AC51">
        <v>188814</v>
      </c>
      <c r="AD51">
        <v>61</v>
      </c>
      <c r="AE51">
        <v>188753</v>
      </c>
      <c r="AF51">
        <v>188814</v>
      </c>
      <c r="AG51">
        <v>27</v>
      </c>
      <c r="AH51">
        <v>188787</v>
      </c>
      <c r="AI51" s="123">
        <f t="shared" si="2"/>
        <v>1.746740327027764E-2</v>
      </c>
      <c r="AJ51" s="123">
        <f t="shared" si="3"/>
        <v>0.98253259672972237</v>
      </c>
      <c r="AK51" s="123">
        <f t="shared" si="4"/>
        <v>3.230692639317E-4</v>
      </c>
      <c r="AL51" s="123">
        <f t="shared" si="5"/>
        <v>0.99967693073606834</v>
      </c>
      <c r="AM51" s="123">
        <f t="shared" si="6"/>
        <v>1.4299787092058851E-4</v>
      </c>
      <c r="AN51" s="123">
        <f t="shared" si="7"/>
        <v>0.99985700212907946</v>
      </c>
    </row>
    <row r="52" spans="1:40" ht="15.75">
      <c r="A52" s="24"/>
      <c r="B52" s="24"/>
      <c r="C52" s="24">
        <v>27</v>
      </c>
      <c r="D52" s="25">
        <v>2015.588</v>
      </c>
      <c r="E52" s="26">
        <v>35.862900000000003</v>
      </c>
      <c r="F52" s="26">
        <v>39.103700000000003</v>
      </c>
      <c r="G52" s="26">
        <v>40.738</v>
      </c>
      <c r="H52" s="26">
        <v>4478.1890000000003</v>
      </c>
      <c r="I52" s="26">
        <v>7.6120000000000001</v>
      </c>
      <c r="J52" s="27">
        <f t="shared" si="0"/>
        <v>1.2439413888888891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  <c r="Z52">
        <v>255128</v>
      </c>
      <c r="AA52">
        <v>4987</v>
      </c>
      <c r="AB52">
        <v>250141</v>
      </c>
      <c r="AC52">
        <v>132031</v>
      </c>
      <c r="AD52">
        <v>23</v>
      </c>
      <c r="AE52">
        <v>132008</v>
      </c>
      <c r="AF52">
        <v>132031</v>
      </c>
      <c r="AG52">
        <v>8</v>
      </c>
      <c r="AH52">
        <v>132023</v>
      </c>
      <c r="AI52" s="123">
        <f t="shared" si="2"/>
        <v>1.9547050892101219E-2</v>
      </c>
      <c r="AJ52" s="123">
        <f t="shared" si="3"/>
        <v>0.98045294910789882</v>
      </c>
      <c r="AK52" s="123">
        <f t="shared" si="4"/>
        <v>1.7420151328097189E-4</v>
      </c>
      <c r="AL52" s="123">
        <f t="shared" si="5"/>
        <v>0.99982579848671904</v>
      </c>
      <c r="AM52" s="123">
        <f t="shared" si="6"/>
        <v>6.0591830706425004E-5</v>
      </c>
      <c r="AN52" s="123">
        <f t="shared" si="7"/>
        <v>0.99993940816929361</v>
      </c>
    </row>
    <row r="53" spans="1:40" ht="15.75">
      <c r="A53" s="24"/>
      <c r="B53" s="24"/>
      <c r="C53" s="24">
        <v>32</v>
      </c>
      <c r="D53" s="25">
        <v>941.11760000000004</v>
      </c>
      <c r="E53" s="26">
        <v>32.982300000000002</v>
      </c>
      <c r="F53" s="26">
        <v>37.201999999999998</v>
      </c>
      <c r="G53" s="26">
        <v>38.946800000000003</v>
      </c>
      <c r="H53" s="26">
        <v>3743.2330000000002</v>
      </c>
      <c r="I53" s="26">
        <v>6.4109999999999996</v>
      </c>
      <c r="J53" s="27">
        <f t="shared" si="0"/>
        <v>1.0397869444444445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  <c r="Z53">
        <v>156168</v>
      </c>
      <c r="AA53">
        <v>3478</v>
      </c>
      <c r="AB53">
        <v>152690</v>
      </c>
      <c r="AC53">
        <v>91548</v>
      </c>
      <c r="AD53">
        <v>7</v>
      </c>
      <c r="AE53">
        <v>91541</v>
      </c>
      <c r="AF53">
        <v>91548</v>
      </c>
      <c r="AG53">
        <v>3</v>
      </c>
      <c r="AH53">
        <v>91545</v>
      </c>
      <c r="AI53" s="123">
        <f t="shared" si="2"/>
        <v>2.2270887761897444E-2</v>
      </c>
      <c r="AJ53" s="123">
        <f t="shared" si="3"/>
        <v>0.97772911223810255</v>
      </c>
      <c r="AK53" s="123">
        <f t="shared" si="4"/>
        <v>7.6462620701708389E-5</v>
      </c>
      <c r="AL53" s="123">
        <f t="shared" si="5"/>
        <v>0.99992353737929829</v>
      </c>
      <c r="AM53" s="123">
        <f t="shared" si="6"/>
        <v>3.2769694586446455E-5</v>
      </c>
      <c r="AN53" s="123">
        <f t="shared" si="7"/>
        <v>0.99996723030541357</v>
      </c>
    </row>
    <row r="54" spans="1:40" ht="16.5" thickBot="1">
      <c r="A54" s="34"/>
      <c r="B54" s="34"/>
      <c r="C54" s="34">
        <v>37</v>
      </c>
      <c r="D54" s="35">
        <v>461.28800000000001</v>
      </c>
      <c r="E54" s="36">
        <v>30.338200000000001</v>
      </c>
      <c r="F54" s="36">
        <v>35.935400000000001</v>
      </c>
      <c r="G54" s="36">
        <v>37.686700000000002</v>
      </c>
      <c r="H54" s="36">
        <v>3246.7269999999999</v>
      </c>
      <c r="I54" s="36">
        <v>5.6470000000000002</v>
      </c>
      <c r="J54" s="37">
        <f t="shared" si="0"/>
        <v>0.90186861111111105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  <c r="Z54">
        <v>88564</v>
      </c>
      <c r="AA54">
        <v>1557</v>
      </c>
      <c r="AB54">
        <v>87007</v>
      </c>
      <c r="AC54">
        <v>63449</v>
      </c>
      <c r="AD54">
        <v>2</v>
      </c>
      <c r="AE54">
        <v>63447</v>
      </c>
      <c r="AF54">
        <v>63449</v>
      </c>
      <c r="AG54">
        <v>0</v>
      </c>
      <c r="AH54">
        <v>63449</v>
      </c>
      <c r="AI54" s="123">
        <f t="shared" si="2"/>
        <v>1.7580506752179214E-2</v>
      </c>
      <c r="AJ54" s="123">
        <f t="shared" si="3"/>
        <v>0.98241949324782074</v>
      </c>
      <c r="AK54" s="123">
        <f t="shared" si="4"/>
        <v>3.1521379375561475E-5</v>
      </c>
      <c r="AL54" s="123">
        <f t="shared" si="5"/>
        <v>0.99996847862062443</v>
      </c>
      <c r="AM54" s="123">
        <f t="shared" si="6"/>
        <v>0</v>
      </c>
      <c r="AN54" s="123">
        <f t="shared" si="7"/>
        <v>1</v>
      </c>
    </row>
    <row r="55" spans="1:40" ht="15.75">
      <c r="A55" s="13" t="s">
        <v>20</v>
      </c>
      <c r="B55" s="13" t="s">
        <v>21</v>
      </c>
      <c r="C55" s="13">
        <v>22</v>
      </c>
      <c r="D55" s="14">
        <v>1496.5455999999999</v>
      </c>
      <c r="E55" s="15">
        <v>40.7669</v>
      </c>
      <c r="F55" s="15">
        <v>44.006399999999999</v>
      </c>
      <c r="G55" s="15">
        <v>43.125999999999998</v>
      </c>
      <c r="H55" s="15">
        <v>1826.2719999999999</v>
      </c>
      <c r="I55" s="15">
        <v>3.6190000000000002</v>
      </c>
      <c r="J55" s="16">
        <f t="shared" si="0"/>
        <v>0.50729777777777774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 ca="1">bdrate($D55:$D58,E55:E58,$L55:$L58,M55:M58)</f>
        <v>#NAME?</v>
      </c>
      <c r="U55" s="22" t="e">
        <f ca="1">bdrate($D55:$D58,F55:F58,$L55:$L58,N55:N58)</f>
        <v>#NAME?</v>
      </c>
      <c r="V55" s="22" t="e">
        <f ca="1">bdrate($D55:$D58,G55:G58,$L55:$L58,O55:O58)</f>
        <v>#NAME?</v>
      </c>
      <c r="W55" s="44" t="e">
        <f ca="1">bdrateOld($D55:$D58,E55:E58,$L55:$L58,M55:M58)</f>
        <v>#NAME?</v>
      </c>
      <c r="X55" s="45" t="e">
        <f ca="1">bdrateOld($D55:$D58,F55:F58,$L55:$L58,N55:N58)</f>
        <v>#NAME?</v>
      </c>
      <c r="Y55" s="46" t="e">
        <f ca="1">bdrateOld($D55:$D58,G55:G58,$L55:$L58,O55:O58)</f>
        <v>#NAME?</v>
      </c>
      <c r="Z55">
        <v>182400</v>
      </c>
      <c r="AA55">
        <v>2051</v>
      </c>
      <c r="AB55">
        <v>180349</v>
      </c>
      <c r="AC55">
        <v>76033</v>
      </c>
      <c r="AD55">
        <v>73</v>
      </c>
      <c r="AE55">
        <v>75960</v>
      </c>
      <c r="AF55">
        <v>76033</v>
      </c>
      <c r="AG55">
        <v>130</v>
      </c>
      <c r="AH55">
        <v>75903</v>
      </c>
      <c r="AI55" s="123">
        <f t="shared" si="2"/>
        <v>1.1244517543859649E-2</v>
      </c>
      <c r="AJ55" s="123">
        <f t="shared" si="3"/>
        <v>0.98875548245614031</v>
      </c>
      <c r="AK55" s="123">
        <f t="shared" si="4"/>
        <v>9.6010942617021555E-4</v>
      </c>
      <c r="AL55" s="123">
        <f t="shared" si="5"/>
        <v>0.9990398905738298</v>
      </c>
      <c r="AM55" s="123">
        <f t="shared" si="6"/>
        <v>1.7097839096181921E-3</v>
      </c>
      <c r="AN55" s="123">
        <f t="shared" si="7"/>
        <v>0.99829021609038182</v>
      </c>
    </row>
    <row r="56" spans="1:40" ht="15.75">
      <c r="A56" s="24" t="s">
        <v>22</v>
      </c>
      <c r="B56" s="24"/>
      <c r="C56" s="24">
        <v>27</v>
      </c>
      <c r="D56" s="25">
        <v>749.82079999999996</v>
      </c>
      <c r="E56" s="26">
        <v>36.948500000000003</v>
      </c>
      <c r="F56" s="26">
        <v>41.305399999999999</v>
      </c>
      <c r="G56" s="26">
        <v>40.065399999999997</v>
      </c>
      <c r="H56" s="26">
        <v>1559.4169999999999</v>
      </c>
      <c r="I56" s="26">
        <v>3.0419999999999998</v>
      </c>
      <c r="J56" s="27">
        <f t="shared" si="0"/>
        <v>0.43317138888888884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  <c r="Z56">
        <v>118160</v>
      </c>
      <c r="AA56">
        <v>1459</v>
      </c>
      <c r="AB56">
        <v>116701</v>
      </c>
      <c r="AC56">
        <v>57060</v>
      </c>
      <c r="AD56">
        <v>33</v>
      </c>
      <c r="AE56">
        <v>57027</v>
      </c>
      <c r="AF56">
        <v>57060</v>
      </c>
      <c r="AG56">
        <v>73</v>
      </c>
      <c r="AH56">
        <v>56987</v>
      </c>
      <c r="AI56" s="123">
        <f t="shared" si="2"/>
        <v>1.2347664184157075E-2</v>
      </c>
      <c r="AJ56" s="123">
        <f t="shared" si="3"/>
        <v>0.98765233581584289</v>
      </c>
      <c r="AK56" s="123">
        <f t="shared" si="4"/>
        <v>5.7833859095688745E-4</v>
      </c>
      <c r="AL56" s="123">
        <f t="shared" si="5"/>
        <v>0.99942166140904309</v>
      </c>
      <c r="AM56" s="123">
        <f t="shared" si="6"/>
        <v>1.2793550648440238E-3</v>
      </c>
      <c r="AN56" s="123">
        <f t="shared" si="7"/>
        <v>0.998720644935156</v>
      </c>
    </row>
    <row r="57" spans="1:40" ht="15.75">
      <c r="A57" s="24"/>
      <c r="B57" s="24"/>
      <c r="C57" s="24">
        <v>32</v>
      </c>
      <c r="D57" s="25">
        <v>370.13679999999999</v>
      </c>
      <c r="E57" s="26">
        <v>33.564300000000003</v>
      </c>
      <c r="F57" s="26">
        <v>39.191499999999998</v>
      </c>
      <c r="G57" s="26">
        <v>37.6614</v>
      </c>
      <c r="H57" s="26">
        <v>1337.2090000000001</v>
      </c>
      <c r="I57" s="26">
        <v>2.6829999999999998</v>
      </c>
      <c r="J57" s="27">
        <f t="shared" si="0"/>
        <v>0.37144694444444448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  <c r="Z57">
        <v>66576</v>
      </c>
      <c r="AA57">
        <v>804</v>
      </c>
      <c r="AB57">
        <v>65772</v>
      </c>
      <c r="AC57">
        <v>38845</v>
      </c>
      <c r="AD57">
        <v>8</v>
      </c>
      <c r="AE57">
        <v>38837</v>
      </c>
      <c r="AF57">
        <v>38845</v>
      </c>
      <c r="AG57">
        <v>25</v>
      </c>
      <c r="AH57">
        <v>38820</v>
      </c>
      <c r="AI57" s="123">
        <f t="shared" si="2"/>
        <v>1.2076423936553712E-2</v>
      </c>
      <c r="AJ57" s="123">
        <f t="shared" si="3"/>
        <v>0.98792357606344627</v>
      </c>
      <c r="AK57" s="123">
        <f t="shared" si="4"/>
        <v>2.0594671128845412E-4</v>
      </c>
      <c r="AL57" s="123">
        <f t="shared" si="5"/>
        <v>0.99979405328871152</v>
      </c>
      <c r="AM57" s="123">
        <f t="shared" si="6"/>
        <v>6.4358347277641912E-4</v>
      </c>
      <c r="AN57" s="123">
        <f t="shared" si="7"/>
        <v>0.99935641652722362</v>
      </c>
    </row>
    <row r="58" spans="1:40" ht="16.5" thickBot="1">
      <c r="A58" s="24"/>
      <c r="B58" s="34"/>
      <c r="C58" s="34">
        <v>37</v>
      </c>
      <c r="D58" s="35">
        <v>192.44640000000001</v>
      </c>
      <c r="E58" s="36">
        <v>30.742799999999999</v>
      </c>
      <c r="F58" s="36">
        <v>37.817900000000002</v>
      </c>
      <c r="G58" s="36">
        <v>36.127000000000002</v>
      </c>
      <c r="H58" s="36">
        <v>1179.1020000000001</v>
      </c>
      <c r="I58" s="36">
        <v>2.4180000000000001</v>
      </c>
      <c r="J58" s="37">
        <f t="shared" si="0"/>
        <v>0.32752833333333337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  <c r="Z58">
        <v>32896</v>
      </c>
      <c r="AA58">
        <v>315</v>
      </c>
      <c r="AB58">
        <v>32581</v>
      </c>
      <c r="AC58">
        <v>24475</v>
      </c>
      <c r="AD58">
        <v>3</v>
      </c>
      <c r="AE58">
        <v>24472</v>
      </c>
      <c r="AF58">
        <v>24475</v>
      </c>
      <c r="AG58">
        <v>5</v>
      </c>
      <c r="AH58">
        <v>24470</v>
      </c>
      <c r="AI58" s="123">
        <f t="shared" si="2"/>
        <v>9.575632295719845E-3</v>
      </c>
      <c r="AJ58" s="123">
        <f t="shared" si="3"/>
        <v>0.99042436770428011</v>
      </c>
      <c r="AK58" s="123">
        <f t="shared" si="4"/>
        <v>1.2257405515832482E-4</v>
      </c>
      <c r="AL58" s="123">
        <f t="shared" si="5"/>
        <v>0.99987742594484164</v>
      </c>
      <c r="AM58" s="123">
        <f t="shared" si="6"/>
        <v>2.0429009193054137E-4</v>
      </c>
      <c r="AN58" s="123">
        <f t="shared" si="7"/>
        <v>0.99979570990806943</v>
      </c>
    </row>
    <row r="59" spans="1:40" ht="15.75">
      <c r="A59" s="24"/>
      <c r="B59" s="13" t="s">
        <v>23</v>
      </c>
      <c r="C59" s="13">
        <v>22</v>
      </c>
      <c r="D59" s="14">
        <v>1614.7888</v>
      </c>
      <c r="E59" s="15">
        <v>38.0411</v>
      </c>
      <c r="F59" s="15">
        <v>43.228999999999999</v>
      </c>
      <c r="G59" s="15">
        <v>44.274799999999999</v>
      </c>
      <c r="H59" s="15">
        <v>1926.4090000000001</v>
      </c>
      <c r="I59" s="15">
        <v>4.29</v>
      </c>
      <c r="J59" s="16">
        <f t="shared" si="0"/>
        <v>0.53511361111111111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 ca="1">bdrate($D59:$D62,E59:E62,$L59:$L62,M59:M62)</f>
        <v>#NAME?</v>
      </c>
      <c r="U59" s="22" t="e">
        <f ca="1">bdrate($D59:$D62,F59:F62,$L59:$L62,N59:N62)</f>
        <v>#NAME?</v>
      </c>
      <c r="V59" s="22" t="e">
        <f ca="1">bdrate($D59:$D62,G59:G62,$L59:$L62,O59:O62)</f>
        <v>#NAME?</v>
      </c>
      <c r="W59" s="44" t="e">
        <f ca="1">bdrateOld($D59:$D62,E59:E62,$L59:$L62,M59:M62)</f>
        <v>#NAME?</v>
      </c>
      <c r="X59" s="45" t="e">
        <f ca="1">bdrateOld($D59:$D62,F59:F62,$L59:$L62,N59:N62)</f>
        <v>#NAME?</v>
      </c>
      <c r="Y59" s="46" t="e">
        <f ca="1">bdrateOld($D59:$D62,G59:G62,$L59:$L62,O59:O62)</f>
        <v>#NAME?</v>
      </c>
      <c r="Z59">
        <v>51324</v>
      </c>
      <c r="AA59">
        <v>5275</v>
      </c>
      <c r="AB59">
        <v>46049</v>
      </c>
      <c r="AC59">
        <v>17001</v>
      </c>
      <c r="AD59">
        <v>163</v>
      </c>
      <c r="AE59">
        <v>16838</v>
      </c>
      <c r="AF59">
        <v>17001</v>
      </c>
      <c r="AG59">
        <v>142</v>
      </c>
      <c r="AH59">
        <v>16859</v>
      </c>
      <c r="AI59" s="123">
        <f t="shared" si="2"/>
        <v>0.10277842724651236</v>
      </c>
      <c r="AJ59" s="123">
        <f t="shared" si="3"/>
        <v>0.89722157275348768</v>
      </c>
      <c r="AK59" s="123">
        <f t="shared" si="4"/>
        <v>9.5876713134521504E-3</v>
      </c>
      <c r="AL59" s="123">
        <f t="shared" si="5"/>
        <v>0.99041232868654783</v>
      </c>
      <c r="AM59" s="123">
        <f t="shared" si="6"/>
        <v>8.3524498558908301E-3</v>
      </c>
      <c r="AN59" s="123">
        <f t="shared" si="7"/>
        <v>0.99164755014410921</v>
      </c>
    </row>
    <row r="60" spans="1:40" ht="15.75">
      <c r="A60" s="24"/>
      <c r="B60" s="24"/>
      <c r="C60" s="24">
        <v>27</v>
      </c>
      <c r="D60" s="25">
        <v>627.92399999999998</v>
      </c>
      <c r="E60" s="26">
        <v>34.6599</v>
      </c>
      <c r="F60" s="26">
        <v>41.102200000000003</v>
      </c>
      <c r="G60" s="26">
        <v>42.116900000000001</v>
      </c>
      <c r="H60" s="26">
        <v>1451.9159999999999</v>
      </c>
      <c r="I60" s="26">
        <v>3.3690000000000002</v>
      </c>
      <c r="J60" s="27">
        <f t="shared" si="0"/>
        <v>0.40331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  <c r="Z60">
        <v>41612</v>
      </c>
      <c r="AA60">
        <v>4311</v>
      </c>
      <c r="AB60">
        <v>37301</v>
      </c>
      <c r="AC60">
        <v>14906</v>
      </c>
      <c r="AD60">
        <v>23</v>
      </c>
      <c r="AE60">
        <v>14883</v>
      </c>
      <c r="AF60">
        <v>14906</v>
      </c>
      <c r="AG60">
        <v>38</v>
      </c>
      <c r="AH60">
        <v>14868</v>
      </c>
      <c r="AI60" s="123">
        <f t="shared" si="2"/>
        <v>0.10359992309910603</v>
      </c>
      <c r="AJ60" s="123">
        <f t="shared" si="3"/>
        <v>0.89640007690089396</v>
      </c>
      <c r="AK60" s="123">
        <f t="shared" si="4"/>
        <v>1.5430028176573192E-3</v>
      </c>
      <c r="AL60" s="123">
        <f t="shared" si="5"/>
        <v>0.99845699718234271</v>
      </c>
      <c r="AM60" s="123">
        <f t="shared" si="6"/>
        <v>2.5493090030860054E-3</v>
      </c>
      <c r="AN60" s="123">
        <f t="shared" si="7"/>
        <v>0.99745069099691397</v>
      </c>
    </row>
    <row r="61" spans="1:40" ht="15.75">
      <c r="A61" s="24"/>
      <c r="B61" s="24"/>
      <c r="C61" s="24">
        <v>32</v>
      </c>
      <c r="D61" s="25">
        <v>282.44799999999998</v>
      </c>
      <c r="E61" s="26">
        <v>31.826699999999999</v>
      </c>
      <c r="F61" s="26">
        <v>39.5593</v>
      </c>
      <c r="G61" s="26">
        <v>40.4651</v>
      </c>
      <c r="H61" s="26">
        <v>1224.077</v>
      </c>
      <c r="I61" s="26">
        <v>2.964</v>
      </c>
      <c r="J61" s="27">
        <f t="shared" si="0"/>
        <v>0.34002138888888889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  <c r="Z61">
        <v>33464</v>
      </c>
      <c r="AA61">
        <v>3650</v>
      </c>
      <c r="AB61">
        <v>29814</v>
      </c>
      <c r="AC61">
        <v>12505</v>
      </c>
      <c r="AD61">
        <v>3</v>
      </c>
      <c r="AE61">
        <v>12502</v>
      </c>
      <c r="AF61">
        <v>12505</v>
      </c>
      <c r="AG61">
        <v>7</v>
      </c>
      <c r="AH61">
        <v>12498</v>
      </c>
      <c r="AI61" s="123">
        <f t="shared" si="2"/>
        <v>0.10907243605068133</v>
      </c>
      <c r="AJ61" s="123">
        <f t="shared" si="3"/>
        <v>0.89092756394931871</v>
      </c>
      <c r="AK61" s="123">
        <f t="shared" si="4"/>
        <v>2.3990403838464614E-4</v>
      </c>
      <c r="AL61" s="123">
        <f t="shared" si="5"/>
        <v>0.9997600959616153</v>
      </c>
      <c r="AM61" s="123">
        <f t="shared" si="6"/>
        <v>5.5977608956417433E-4</v>
      </c>
      <c r="AN61" s="123">
        <f t="shared" si="7"/>
        <v>0.99944022391043585</v>
      </c>
    </row>
    <row r="62" spans="1:40" ht="16.5" thickBot="1">
      <c r="A62" s="24"/>
      <c r="B62" s="34"/>
      <c r="C62" s="34">
        <v>37</v>
      </c>
      <c r="D62" s="35">
        <v>138.77760000000001</v>
      </c>
      <c r="E62" s="36">
        <v>29.076899999999998</v>
      </c>
      <c r="F62" s="36">
        <v>38.444400000000002</v>
      </c>
      <c r="G62" s="36">
        <v>39.264899999999997</v>
      </c>
      <c r="H62" s="36">
        <v>1118.8230000000001</v>
      </c>
      <c r="I62" s="36">
        <v>2.823</v>
      </c>
      <c r="J62" s="37">
        <f t="shared" si="0"/>
        <v>0.31078416666666669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  <c r="Z62">
        <v>27424</v>
      </c>
      <c r="AA62">
        <v>2442</v>
      </c>
      <c r="AB62">
        <v>24982</v>
      </c>
      <c r="AC62">
        <v>11247</v>
      </c>
      <c r="AD62">
        <v>2</v>
      </c>
      <c r="AE62">
        <v>11245</v>
      </c>
      <c r="AF62">
        <v>11247</v>
      </c>
      <c r="AG62">
        <v>1</v>
      </c>
      <c r="AH62">
        <v>11246</v>
      </c>
      <c r="AI62" s="123">
        <f t="shared" si="2"/>
        <v>8.9046091015169193E-2</v>
      </c>
      <c r="AJ62" s="123">
        <f t="shared" si="3"/>
        <v>0.91095390898483075</v>
      </c>
      <c r="AK62" s="123">
        <f t="shared" si="4"/>
        <v>1.7782519783053258E-4</v>
      </c>
      <c r="AL62" s="123">
        <f t="shared" si="5"/>
        <v>0.99982217480216951</v>
      </c>
      <c r="AM62" s="123">
        <f t="shared" si="6"/>
        <v>8.891259891526629E-5</v>
      </c>
      <c r="AN62" s="123">
        <f t="shared" si="7"/>
        <v>0.9999110874010847</v>
      </c>
    </row>
    <row r="63" spans="1:40" ht="15.75">
      <c r="A63" s="24"/>
      <c r="B63" s="13" t="s">
        <v>24</v>
      </c>
      <c r="C63" s="13">
        <v>22</v>
      </c>
      <c r="D63" s="14">
        <v>1631.3008</v>
      </c>
      <c r="E63" s="15">
        <v>38.275799999999997</v>
      </c>
      <c r="F63" s="15">
        <v>41.343200000000003</v>
      </c>
      <c r="G63" s="15">
        <v>42.318899999999999</v>
      </c>
      <c r="H63" s="15">
        <v>1603.3</v>
      </c>
      <c r="I63" s="15">
        <v>3.5720000000000001</v>
      </c>
      <c r="J63" s="16">
        <f t="shared" si="0"/>
        <v>0.4453611111111111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 ca="1">bdrate($D63:$D66,E63:E66,$L63:$L66,M63:M66)</f>
        <v>#NAME?</v>
      </c>
      <c r="U63" s="22" t="e">
        <f ca="1">bdrate($D63:$D66,F63:F66,$L63:$L66,N63:N66)</f>
        <v>#NAME?</v>
      </c>
      <c r="V63" s="22" t="e">
        <f ca="1">bdrate($D63:$D66,G63:G66,$L63:$L66,O63:O66)</f>
        <v>#NAME?</v>
      </c>
      <c r="W63" s="44" t="e">
        <f ca="1">bdrateOld($D63:$D66,E63:E66,$L63:$L66,M63:M66)</f>
        <v>#NAME?</v>
      </c>
      <c r="X63" s="45" t="e">
        <f ca="1">bdrateOld($D63:$D66,F63:F66,$L63:$L66,N63:N66)</f>
        <v>#NAME?</v>
      </c>
      <c r="Y63" s="46" t="e">
        <f ca="1">bdrateOld($D63:$D66,G63:G66,$L63:$L66,O63:O66)</f>
        <v>#NAME?</v>
      </c>
      <c r="Z63">
        <v>89676</v>
      </c>
      <c r="AA63">
        <v>4881</v>
      </c>
      <c r="AB63">
        <v>84795</v>
      </c>
      <c r="AC63">
        <v>31120</v>
      </c>
      <c r="AD63">
        <v>156</v>
      </c>
      <c r="AE63">
        <v>30964</v>
      </c>
      <c r="AF63">
        <v>31120</v>
      </c>
      <c r="AG63">
        <v>151</v>
      </c>
      <c r="AH63">
        <v>30969</v>
      </c>
      <c r="AI63" s="123">
        <f t="shared" si="2"/>
        <v>5.4429278736785762E-2</v>
      </c>
      <c r="AJ63" s="123">
        <f t="shared" si="3"/>
        <v>0.94557072126321429</v>
      </c>
      <c r="AK63" s="123">
        <f t="shared" si="4"/>
        <v>5.0128534704370177E-3</v>
      </c>
      <c r="AL63" s="123">
        <f t="shared" si="5"/>
        <v>0.99498714652956299</v>
      </c>
      <c r="AM63" s="123">
        <f t="shared" si="6"/>
        <v>4.852185089974293E-3</v>
      </c>
      <c r="AN63" s="123">
        <f t="shared" si="7"/>
        <v>0.99514781491002569</v>
      </c>
    </row>
    <row r="64" spans="1:40" ht="15.75">
      <c r="A64" s="24"/>
      <c r="B64" s="24"/>
      <c r="C64" s="24">
        <v>27</v>
      </c>
      <c r="D64" s="25">
        <v>749.38559999999995</v>
      </c>
      <c r="E64" s="26">
        <v>34.860300000000002</v>
      </c>
      <c r="F64" s="26">
        <v>38.74</v>
      </c>
      <c r="G64" s="26">
        <v>39.502800000000001</v>
      </c>
      <c r="H64" s="26">
        <v>1293.2170000000001</v>
      </c>
      <c r="I64" s="26">
        <v>2.9009999999999998</v>
      </c>
      <c r="J64" s="27">
        <f t="shared" si="0"/>
        <v>0.35922694444444447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  <c r="Z64">
        <v>71868</v>
      </c>
      <c r="AA64">
        <v>3938</v>
      </c>
      <c r="AB64">
        <v>67930</v>
      </c>
      <c r="AC64">
        <v>27123</v>
      </c>
      <c r="AD64">
        <v>77</v>
      </c>
      <c r="AE64">
        <v>27046</v>
      </c>
      <c r="AF64">
        <v>27123</v>
      </c>
      <c r="AG64">
        <v>71</v>
      </c>
      <c r="AH64">
        <v>27052</v>
      </c>
      <c r="AI64" s="123">
        <f t="shared" si="2"/>
        <v>5.4794901764345746E-2</v>
      </c>
      <c r="AJ64" s="123">
        <f t="shared" si="3"/>
        <v>0.94520509823565424</v>
      </c>
      <c r="AK64" s="123">
        <f t="shared" si="4"/>
        <v>2.8389189986358443E-3</v>
      </c>
      <c r="AL64" s="123">
        <f t="shared" si="5"/>
        <v>0.99716108100136414</v>
      </c>
      <c r="AM64" s="123">
        <f t="shared" si="6"/>
        <v>2.6177045312096745E-3</v>
      </c>
      <c r="AN64" s="123">
        <f t="shared" si="7"/>
        <v>0.99738229546879031</v>
      </c>
    </row>
    <row r="65" spans="1:40" ht="15.75">
      <c r="A65" s="24"/>
      <c r="B65" s="24"/>
      <c r="C65" s="24">
        <v>32</v>
      </c>
      <c r="D65" s="25">
        <v>349.608</v>
      </c>
      <c r="E65" s="26">
        <v>31.635200000000001</v>
      </c>
      <c r="F65" s="26">
        <v>36.701099999999997</v>
      </c>
      <c r="G65" s="26">
        <v>37.371699999999997</v>
      </c>
      <c r="H65" s="26">
        <v>1091.07</v>
      </c>
      <c r="I65" s="26">
        <v>2.5270000000000001</v>
      </c>
      <c r="J65" s="27">
        <f t="shared" si="0"/>
        <v>0.30307499999999998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  <c r="Z65">
        <v>52136</v>
      </c>
      <c r="AA65">
        <v>2449</v>
      </c>
      <c r="AB65">
        <v>49687</v>
      </c>
      <c r="AC65">
        <v>22911</v>
      </c>
      <c r="AD65">
        <v>26</v>
      </c>
      <c r="AE65">
        <v>22885</v>
      </c>
      <c r="AF65">
        <v>22911</v>
      </c>
      <c r="AG65">
        <v>13</v>
      </c>
      <c r="AH65">
        <v>22898</v>
      </c>
      <c r="AI65" s="123">
        <f t="shared" si="2"/>
        <v>4.697330059843486E-2</v>
      </c>
      <c r="AJ65" s="123">
        <f t="shared" si="3"/>
        <v>0.95302669940156515</v>
      </c>
      <c r="AK65" s="123">
        <f t="shared" si="4"/>
        <v>1.1348260660817948E-3</v>
      </c>
      <c r="AL65" s="123">
        <f t="shared" si="5"/>
        <v>0.99886517393391816</v>
      </c>
      <c r="AM65" s="123">
        <f t="shared" si="6"/>
        <v>5.6741303304089739E-4</v>
      </c>
      <c r="AN65" s="123">
        <f t="shared" si="7"/>
        <v>0.99943258696695914</v>
      </c>
    </row>
    <row r="66" spans="1:40" ht="16.5" thickBot="1">
      <c r="A66" s="24"/>
      <c r="B66" s="34"/>
      <c r="C66" s="34">
        <v>37</v>
      </c>
      <c r="D66" s="35">
        <v>162.47120000000001</v>
      </c>
      <c r="E66" s="36">
        <v>28.708300000000001</v>
      </c>
      <c r="F66" s="36">
        <v>35.320399999999999</v>
      </c>
      <c r="G66" s="36">
        <v>35.929600000000001</v>
      </c>
      <c r="H66" s="36">
        <v>960.76300000000003</v>
      </c>
      <c r="I66" s="36">
        <v>2.2149999999999999</v>
      </c>
      <c r="J66" s="37">
        <f t="shared" si="0"/>
        <v>0.26687861111111111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  <c r="Z66">
        <v>31240</v>
      </c>
      <c r="AA66">
        <v>945</v>
      </c>
      <c r="AB66">
        <v>30295</v>
      </c>
      <c r="AC66">
        <v>17812</v>
      </c>
      <c r="AD66">
        <v>10</v>
      </c>
      <c r="AE66">
        <v>17802</v>
      </c>
      <c r="AF66">
        <v>17812</v>
      </c>
      <c r="AG66">
        <v>4</v>
      </c>
      <c r="AH66">
        <v>17808</v>
      </c>
      <c r="AI66" s="123">
        <f t="shared" si="2"/>
        <v>3.024967989756722E-2</v>
      </c>
      <c r="AJ66" s="123">
        <f t="shared" si="3"/>
        <v>0.96975032010243278</v>
      </c>
      <c r="AK66" s="123">
        <f t="shared" si="4"/>
        <v>5.6141926790927469E-4</v>
      </c>
      <c r="AL66" s="123">
        <f t="shared" si="5"/>
        <v>0.99943858073209069</v>
      </c>
      <c r="AM66" s="123">
        <f t="shared" si="6"/>
        <v>2.2456770716370987E-4</v>
      </c>
      <c r="AN66" s="123">
        <f t="shared" si="7"/>
        <v>0.99977543229283627</v>
      </c>
    </row>
    <row r="67" spans="1:40" ht="15.75">
      <c r="A67" s="24"/>
      <c r="B67" s="13" t="s">
        <v>19</v>
      </c>
      <c r="C67" s="13">
        <v>22</v>
      </c>
      <c r="D67" s="14">
        <v>1188.1744000000001</v>
      </c>
      <c r="E67" s="15">
        <v>39.538400000000003</v>
      </c>
      <c r="F67" s="15">
        <v>41.589199999999998</v>
      </c>
      <c r="G67" s="15">
        <v>42.6965</v>
      </c>
      <c r="H67" s="15">
        <v>1270.4090000000001</v>
      </c>
      <c r="I67" s="15">
        <v>2.589</v>
      </c>
      <c r="J67" s="16">
        <f t="shared" si="0"/>
        <v>0.35289138888888893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 ca="1">bdrate($D67:$D70,E67:E70,$L67:$L70,M67:M70)</f>
        <v>#NAME?</v>
      </c>
      <c r="U67" s="22" t="e">
        <f ca="1">bdrate($D67:$D70,F67:F70,$L67:$L70,N67:N70)</f>
        <v>#NAME?</v>
      </c>
      <c r="V67" s="22" t="e">
        <f ca="1">bdrate($D67:$D70,G67:G70,$L67:$L70,O67:O70)</f>
        <v>#NAME?</v>
      </c>
      <c r="W67" s="44" t="e">
        <f ca="1">bdrateOld($D67:$D70,E67:E70,$L67:$L70,M67:M70)</f>
        <v>#NAME?</v>
      </c>
      <c r="X67" s="45" t="e">
        <f ca="1">bdrateOld($D67:$D70,F67:F70,$L67:$L70,N67:N70)</f>
        <v>#NAME?</v>
      </c>
      <c r="Y67" s="46" t="e">
        <f ca="1">bdrateOld($D67:$D70,G67:G70,$L67:$L70,O67:O70)</f>
        <v>#NAME?</v>
      </c>
      <c r="Z67">
        <v>111900</v>
      </c>
      <c r="AA67">
        <v>1221</v>
      </c>
      <c r="AB67">
        <v>110679</v>
      </c>
      <c r="AC67">
        <v>49661</v>
      </c>
      <c r="AD67">
        <v>22</v>
      </c>
      <c r="AE67">
        <v>49639</v>
      </c>
      <c r="AF67">
        <v>49661</v>
      </c>
      <c r="AG67">
        <v>14</v>
      </c>
      <c r="AH67">
        <v>49647</v>
      </c>
      <c r="AI67" s="123">
        <f t="shared" si="2"/>
        <v>1.0911528150134048E-2</v>
      </c>
      <c r="AJ67" s="123">
        <f t="shared" si="3"/>
        <v>0.98908847184986592</v>
      </c>
      <c r="AK67" s="123">
        <f t="shared" si="4"/>
        <v>4.4300356416503899E-4</v>
      </c>
      <c r="AL67" s="123">
        <f t="shared" si="5"/>
        <v>0.99955699643583495</v>
      </c>
      <c r="AM67" s="123">
        <f t="shared" si="6"/>
        <v>2.8191135901411572E-4</v>
      </c>
      <c r="AN67" s="123">
        <f t="shared" si="7"/>
        <v>0.99971808864098588</v>
      </c>
    </row>
    <row r="68" spans="1:40" ht="15.75">
      <c r="A68" s="24"/>
      <c r="B68" s="24"/>
      <c r="C68" s="24">
        <v>27</v>
      </c>
      <c r="D68" s="25">
        <v>584.81200000000001</v>
      </c>
      <c r="E68" s="26">
        <v>35.764899999999997</v>
      </c>
      <c r="F68" s="26">
        <v>38.816099999999999</v>
      </c>
      <c r="G68" s="26">
        <v>40.069699999999997</v>
      </c>
      <c r="H68" s="26">
        <v>1089.6669999999999</v>
      </c>
      <c r="I68" s="26">
        <v>2.1520000000000001</v>
      </c>
      <c r="J68" s="27">
        <f t="shared" ref="J68:J98" si="8">H68/3600</f>
        <v>0.30268527777777776</v>
      </c>
      <c r="L68" s="25"/>
      <c r="M68" s="26"/>
      <c r="N68" s="26"/>
      <c r="O68" s="26"/>
      <c r="P68" s="26"/>
      <c r="Q68" s="26"/>
      <c r="R68" s="27">
        <f t="shared" ref="R68:R98" si="9">P68/3600</f>
        <v>0</v>
      </c>
      <c r="S68" s="20"/>
      <c r="T68" s="31"/>
      <c r="U68" s="32"/>
      <c r="V68" s="32"/>
      <c r="W68" s="31"/>
      <c r="X68" s="32"/>
      <c r="Y68" s="33"/>
      <c r="Z68">
        <v>77164</v>
      </c>
      <c r="AA68">
        <v>957</v>
      </c>
      <c r="AB68">
        <v>76207</v>
      </c>
      <c r="AC68">
        <v>37876</v>
      </c>
      <c r="AD68">
        <v>14</v>
      </c>
      <c r="AE68">
        <v>37862</v>
      </c>
      <c r="AF68">
        <v>37876</v>
      </c>
      <c r="AG68">
        <v>11</v>
      </c>
      <c r="AH68">
        <v>37865</v>
      </c>
      <c r="AI68" s="123">
        <f>AA68/Z68</f>
        <v>1.2402156446011094E-2</v>
      </c>
      <c r="AJ68" s="123">
        <f>AB68/Z68</f>
        <v>0.98759784355398894</v>
      </c>
      <c r="AK68" s="123">
        <f>AD68/AC68</f>
        <v>3.6962720456225578E-4</v>
      </c>
      <c r="AL68" s="123">
        <f>AE68/AC68</f>
        <v>0.99963037279543776</v>
      </c>
      <c r="AM68" s="123">
        <f>AG68/AF68</f>
        <v>2.9042137501320096E-4</v>
      </c>
      <c r="AN68" s="123">
        <f>AH68/AF68</f>
        <v>0.99970957862498677</v>
      </c>
    </row>
    <row r="69" spans="1:40" ht="15.75">
      <c r="A69" s="24"/>
      <c r="B69" s="24"/>
      <c r="C69" s="24">
        <v>32</v>
      </c>
      <c r="D69" s="25">
        <v>284.02960000000002</v>
      </c>
      <c r="E69" s="26">
        <v>32.340899999999998</v>
      </c>
      <c r="F69" s="26">
        <v>36.782600000000002</v>
      </c>
      <c r="G69" s="26">
        <v>38.014699999999998</v>
      </c>
      <c r="H69" s="26">
        <v>885.21199999999999</v>
      </c>
      <c r="I69" s="26">
        <v>1.84</v>
      </c>
      <c r="J69" s="27">
        <f t="shared" si="8"/>
        <v>0.24589222222222221</v>
      </c>
      <c r="L69" s="25"/>
      <c r="M69" s="26"/>
      <c r="N69" s="26"/>
      <c r="O69" s="26"/>
      <c r="P69" s="26"/>
      <c r="Q69" s="26"/>
      <c r="R69" s="27">
        <f t="shared" si="9"/>
        <v>0</v>
      </c>
      <c r="S69" s="20"/>
      <c r="T69" s="31"/>
      <c r="U69" s="32"/>
      <c r="V69" s="32"/>
      <c r="W69" s="31"/>
      <c r="X69" s="32"/>
      <c r="Y69" s="33"/>
      <c r="Z69">
        <v>47896</v>
      </c>
      <c r="AA69">
        <v>519</v>
      </c>
      <c r="AB69">
        <v>47377</v>
      </c>
      <c r="AC69">
        <v>27010</v>
      </c>
      <c r="AD69">
        <v>5</v>
      </c>
      <c r="AE69">
        <v>27005</v>
      </c>
      <c r="AF69">
        <v>27010</v>
      </c>
      <c r="AG69">
        <v>2</v>
      </c>
      <c r="AH69">
        <v>27008</v>
      </c>
      <c r="AI69" s="123">
        <f>AA69/Z69</f>
        <v>1.0835977952229832E-2</v>
      </c>
      <c r="AJ69" s="123">
        <f>AB69/Z69</f>
        <v>0.98916402204777021</v>
      </c>
      <c r="AK69" s="123">
        <f>AD69/AC69</f>
        <v>1.8511662347278786E-4</v>
      </c>
      <c r="AL69" s="123">
        <f>AE69/AC69</f>
        <v>0.99981488337652724</v>
      </c>
      <c r="AM69" s="123">
        <f>AG69/AF69</f>
        <v>7.4046649389115143E-5</v>
      </c>
      <c r="AN69" s="123">
        <f>AH69/AF69</f>
        <v>0.99992595335061085</v>
      </c>
    </row>
    <row r="70" spans="1:40" ht="16.5" thickBot="1">
      <c r="A70" s="34"/>
      <c r="B70" s="34"/>
      <c r="C70" s="34">
        <v>37</v>
      </c>
      <c r="D70" s="35">
        <v>140.35919999999999</v>
      </c>
      <c r="E70" s="36">
        <v>29.5383</v>
      </c>
      <c r="F70" s="36">
        <v>35.427700000000002</v>
      </c>
      <c r="G70" s="36">
        <v>36.579099999999997</v>
      </c>
      <c r="H70" s="36">
        <v>766.47900000000004</v>
      </c>
      <c r="I70" s="36">
        <v>1.6220000000000001</v>
      </c>
      <c r="J70" s="37">
        <f t="shared" si="8"/>
        <v>0.21291083333333335</v>
      </c>
      <c r="L70" s="35"/>
      <c r="M70" s="36"/>
      <c r="N70" s="36"/>
      <c r="O70" s="36"/>
      <c r="P70" s="36"/>
      <c r="Q70" s="36"/>
      <c r="R70" s="37">
        <f t="shared" si="9"/>
        <v>0</v>
      </c>
      <c r="S70" s="20"/>
      <c r="T70" s="41"/>
      <c r="U70" s="42"/>
      <c r="V70" s="42"/>
      <c r="W70" s="41"/>
      <c r="X70" s="42"/>
      <c r="Y70" s="43"/>
      <c r="Z70">
        <v>23372</v>
      </c>
      <c r="AA70">
        <v>171</v>
      </c>
      <c r="AB70">
        <v>23201</v>
      </c>
      <c r="AC70">
        <v>17685</v>
      </c>
      <c r="AD70">
        <v>1</v>
      </c>
      <c r="AE70">
        <v>17684</v>
      </c>
      <c r="AF70">
        <v>17685</v>
      </c>
      <c r="AG70">
        <v>0</v>
      </c>
      <c r="AH70">
        <v>17685</v>
      </c>
      <c r="AI70" s="123">
        <f>AA70/Z70</f>
        <v>7.3164470306349479E-3</v>
      </c>
      <c r="AJ70" s="123">
        <f>AB70/Z70</f>
        <v>0.99268355296936506</v>
      </c>
      <c r="AK70" s="123">
        <f>AD70/AC70</f>
        <v>5.6545094713033641E-5</v>
      </c>
      <c r="AL70" s="123">
        <f>AE70/AC70</f>
        <v>0.99994345490528702</v>
      </c>
      <c r="AM70" s="123">
        <f>AG70/AF70</f>
        <v>0</v>
      </c>
      <c r="AN70" s="123">
        <f>AH70/AF70</f>
        <v>1</v>
      </c>
    </row>
    <row r="71" spans="1:40">
      <c r="A71" s="63" t="s">
        <v>25</v>
      </c>
      <c r="B71" s="63" t="s">
        <v>88</v>
      </c>
      <c r="C71" s="63">
        <v>22</v>
      </c>
      <c r="D71" s="64"/>
      <c r="E71" s="65"/>
      <c r="F71" s="65"/>
      <c r="G71" s="65"/>
      <c r="H71" s="65"/>
      <c r="I71" s="65"/>
      <c r="J71" s="66"/>
      <c r="K71" s="67"/>
      <c r="L71" s="64"/>
      <c r="M71" s="65"/>
      <c r="N71" s="65"/>
      <c r="O71" s="65"/>
      <c r="P71" s="65"/>
      <c r="Q71" s="65"/>
      <c r="R71" s="66"/>
      <c r="S71" s="68"/>
      <c r="T71" s="69"/>
      <c r="U71" s="70"/>
      <c r="V71" s="71"/>
      <c r="W71" s="69"/>
      <c r="X71" s="70"/>
      <c r="Y71" s="71"/>
      <c r="Z71" s="122"/>
      <c r="AA71" s="122"/>
      <c r="AB71" s="122"/>
      <c r="AC71" s="122"/>
    </row>
    <row r="72" spans="1:40">
      <c r="A72" s="72" t="s">
        <v>26</v>
      </c>
      <c r="B72" s="72"/>
      <c r="C72" s="72">
        <v>27</v>
      </c>
      <c r="D72" s="73"/>
      <c r="E72" s="74"/>
      <c r="F72" s="74"/>
      <c r="G72" s="74"/>
      <c r="H72" s="74"/>
      <c r="I72" s="74"/>
      <c r="J72" s="75"/>
      <c r="K72" s="67"/>
      <c r="L72" s="73"/>
      <c r="M72" s="74"/>
      <c r="N72" s="74"/>
      <c r="O72" s="74"/>
      <c r="P72" s="74"/>
      <c r="Q72" s="74"/>
      <c r="R72" s="75"/>
      <c r="S72" s="68"/>
      <c r="T72" s="76"/>
      <c r="U72" s="77"/>
      <c r="V72" s="78"/>
      <c r="W72" s="76"/>
      <c r="X72" s="77"/>
      <c r="Y72" s="78"/>
      <c r="Z72" s="122"/>
      <c r="AA72" s="122"/>
      <c r="AB72" s="122"/>
      <c r="AC72" s="122"/>
    </row>
    <row r="73" spans="1:40">
      <c r="A73" s="72"/>
      <c r="B73" s="72"/>
      <c r="C73" s="72">
        <v>32</v>
      </c>
      <c r="D73" s="73"/>
      <c r="E73" s="74"/>
      <c r="F73" s="74"/>
      <c r="G73" s="74"/>
      <c r="H73" s="74"/>
      <c r="I73" s="74"/>
      <c r="J73" s="75"/>
      <c r="K73" s="67"/>
      <c r="L73" s="73"/>
      <c r="M73" s="74"/>
      <c r="N73" s="74"/>
      <c r="O73" s="74"/>
      <c r="P73" s="74"/>
      <c r="Q73" s="74"/>
      <c r="R73" s="75"/>
      <c r="S73" s="68"/>
      <c r="T73" s="76"/>
      <c r="U73" s="77"/>
      <c r="V73" s="78"/>
      <c r="W73" s="76"/>
      <c r="X73" s="77"/>
      <c r="Y73" s="78"/>
      <c r="Z73" s="122"/>
      <c r="AA73" s="122"/>
      <c r="AB73" s="122"/>
      <c r="AC73" s="122"/>
    </row>
    <row r="74" spans="1:40" ht="12.75" thickBot="1">
      <c r="A74" s="72"/>
      <c r="B74" s="79"/>
      <c r="C74" s="79">
        <v>37</v>
      </c>
      <c r="D74" s="80"/>
      <c r="E74" s="81"/>
      <c r="F74" s="81"/>
      <c r="G74" s="81"/>
      <c r="H74" s="81"/>
      <c r="I74" s="81"/>
      <c r="J74" s="82"/>
      <c r="K74" s="67"/>
      <c r="L74" s="80"/>
      <c r="M74" s="81"/>
      <c r="N74" s="81"/>
      <c r="O74" s="81"/>
      <c r="P74" s="81"/>
      <c r="Q74" s="81"/>
      <c r="R74" s="82"/>
      <c r="S74" s="68"/>
      <c r="T74" s="83"/>
      <c r="U74" s="84"/>
      <c r="V74" s="85"/>
      <c r="W74" s="83"/>
      <c r="X74" s="84"/>
      <c r="Y74" s="85"/>
      <c r="Z74" s="122"/>
      <c r="AA74" s="122"/>
      <c r="AB74" s="122"/>
      <c r="AC74" s="122"/>
    </row>
    <row r="75" spans="1:40">
      <c r="A75" s="72"/>
      <c r="B75" s="63" t="s">
        <v>89</v>
      </c>
      <c r="C75" s="63">
        <v>22</v>
      </c>
      <c r="D75" s="64"/>
      <c r="E75" s="65"/>
      <c r="F75" s="65"/>
      <c r="G75" s="65"/>
      <c r="H75" s="65"/>
      <c r="I75" s="65"/>
      <c r="J75" s="66"/>
      <c r="K75" s="67"/>
      <c r="L75" s="64"/>
      <c r="M75" s="65"/>
      <c r="N75" s="65"/>
      <c r="O75" s="65"/>
      <c r="P75" s="65"/>
      <c r="Q75" s="65"/>
      <c r="R75" s="66"/>
      <c r="S75" s="68"/>
      <c r="T75" s="69"/>
      <c r="U75" s="70"/>
      <c r="V75" s="71"/>
      <c r="W75" s="69"/>
      <c r="X75" s="70"/>
      <c r="Y75" s="71"/>
      <c r="Z75" s="122"/>
      <c r="AA75" s="122"/>
      <c r="AB75" s="122"/>
      <c r="AC75" s="122"/>
    </row>
    <row r="76" spans="1:40">
      <c r="A76" s="72"/>
      <c r="B76" s="72"/>
      <c r="C76" s="72">
        <v>27</v>
      </c>
      <c r="D76" s="73"/>
      <c r="E76" s="74"/>
      <c r="F76" s="74"/>
      <c r="G76" s="74"/>
      <c r="H76" s="74"/>
      <c r="I76" s="74"/>
      <c r="J76" s="75"/>
      <c r="K76" s="67"/>
      <c r="L76" s="73"/>
      <c r="M76" s="74"/>
      <c r="N76" s="74"/>
      <c r="O76" s="74"/>
      <c r="P76" s="74"/>
      <c r="Q76" s="74"/>
      <c r="R76" s="75"/>
      <c r="S76" s="68"/>
      <c r="T76" s="76"/>
      <c r="U76" s="77"/>
      <c r="V76" s="78"/>
      <c r="W76" s="76"/>
      <c r="X76" s="77"/>
      <c r="Y76" s="78"/>
      <c r="Z76" s="122"/>
      <c r="AA76" s="122"/>
      <c r="AB76" s="122"/>
      <c r="AC76" s="122"/>
    </row>
    <row r="77" spans="1:40">
      <c r="A77" s="72"/>
      <c r="B77" s="72"/>
      <c r="C77" s="72">
        <v>32</v>
      </c>
      <c r="D77" s="73"/>
      <c r="E77" s="74"/>
      <c r="F77" s="74"/>
      <c r="G77" s="74"/>
      <c r="H77" s="74"/>
      <c r="I77" s="74"/>
      <c r="J77" s="75"/>
      <c r="K77" s="67"/>
      <c r="L77" s="73"/>
      <c r="M77" s="74"/>
      <c r="N77" s="74"/>
      <c r="O77" s="74"/>
      <c r="P77" s="74"/>
      <c r="Q77" s="74"/>
      <c r="R77" s="75"/>
      <c r="S77" s="68"/>
      <c r="T77" s="76"/>
      <c r="U77" s="77"/>
      <c r="V77" s="78"/>
      <c r="W77" s="76"/>
      <c r="X77" s="77"/>
      <c r="Y77" s="78"/>
      <c r="Z77" s="122"/>
      <c r="AA77" s="122"/>
      <c r="AB77" s="122"/>
      <c r="AC77" s="122"/>
    </row>
    <row r="78" spans="1:40" ht="12.75" thickBot="1">
      <c r="A78" s="72"/>
      <c r="B78" s="79"/>
      <c r="C78" s="79">
        <v>37</v>
      </c>
      <c r="D78" s="80"/>
      <c r="E78" s="81"/>
      <c r="F78" s="81"/>
      <c r="G78" s="81"/>
      <c r="H78" s="81"/>
      <c r="I78" s="81"/>
      <c r="J78" s="82"/>
      <c r="K78" s="67"/>
      <c r="L78" s="80"/>
      <c r="M78" s="81"/>
      <c r="N78" s="81"/>
      <c r="O78" s="81"/>
      <c r="P78" s="81"/>
      <c r="Q78" s="81"/>
      <c r="R78" s="82"/>
      <c r="S78" s="68"/>
      <c r="T78" s="83"/>
      <c r="U78" s="84"/>
      <c r="V78" s="85"/>
      <c r="W78" s="83"/>
      <c r="X78" s="84"/>
      <c r="Y78" s="85"/>
      <c r="Z78" s="122"/>
      <c r="AA78" s="122"/>
      <c r="AB78" s="122"/>
      <c r="AC78" s="122"/>
    </row>
    <row r="79" spans="1:40">
      <c r="A79" s="72"/>
      <c r="B79" s="63" t="s">
        <v>90</v>
      </c>
      <c r="C79" s="63">
        <v>22</v>
      </c>
      <c r="D79" s="64"/>
      <c r="E79" s="65"/>
      <c r="F79" s="65"/>
      <c r="G79" s="65"/>
      <c r="H79" s="65"/>
      <c r="I79" s="65"/>
      <c r="J79" s="66"/>
      <c r="K79" s="67"/>
      <c r="L79" s="64"/>
      <c r="M79" s="65"/>
      <c r="N79" s="65"/>
      <c r="O79" s="65"/>
      <c r="P79" s="65"/>
      <c r="Q79" s="65"/>
      <c r="R79" s="66"/>
      <c r="S79" s="68"/>
      <c r="T79" s="69"/>
      <c r="U79" s="70"/>
      <c r="V79" s="71"/>
      <c r="W79" s="69"/>
      <c r="X79" s="70"/>
      <c r="Y79" s="71"/>
      <c r="Z79" s="122"/>
      <c r="AA79" s="122"/>
      <c r="AB79" s="122"/>
      <c r="AC79" s="122"/>
    </row>
    <row r="80" spans="1:40">
      <c r="A80" s="72"/>
      <c r="B80" s="72"/>
      <c r="C80" s="72">
        <v>27</v>
      </c>
      <c r="D80" s="73"/>
      <c r="E80" s="74"/>
      <c r="F80" s="74"/>
      <c r="G80" s="74"/>
      <c r="H80" s="74"/>
      <c r="I80" s="74"/>
      <c r="J80" s="75"/>
      <c r="K80" s="67"/>
      <c r="L80" s="73"/>
      <c r="M80" s="74"/>
      <c r="N80" s="74"/>
      <c r="O80" s="74"/>
      <c r="P80" s="74"/>
      <c r="Q80" s="74"/>
      <c r="R80" s="75"/>
      <c r="S80" s="68"/>
      <c r="T80" s="76"/>
      <c r="U80" s="77"/>
      <c r="V80" s="78"/>
      <c r="W80" s="76"/>
      <c r="X80" s="77"/>
      <c r="Y80" s="78"/>
      <c r="Z80" s="122"/>
      <c r="AA80" s="122"/>
      <c r="AB80" s="122"/>
      <c r="AC80" s="122"/>
    </row>
    <row r="81" spans="1:40">
      <c r="A81" s="72"/>
      <c r="B81" s="72"/>
      <c r="C81" s="72">
        <v>32</v>
      </c>
      <c r="D81" s="73"/>
      <c r="E81" s="74"/>
      <c r="F81" s="74"/>
      <c r="G81" s="74"/>
      <c r="H81" s="74"/>
      <c r="I81" s="74"/>
      <c r="J81" s="75"/>
      <c r="K81" s="67"/>
      <c r="L81" s="73"/>
      <c r="M81" s="74"/>
      <c r="N81" s="74"/>
      <c r="O81" s="74"/>
      <c r="P81" s="74"/>
      <c r="Q81" s="74"/>
      <c r="R81" s="75"/>
      <c r="S81" s="68"/>
      <c r="T81" s="76"/>
      <c r="U81" s="77"/>
      <c r="V81" s="78"/>
      <c r="W81" s="76"/>
      <c r="X81" s="77"/>
      <c r="Y81" s="78"/>
      <c r="Z81" s="122"/>
      <c r="AA81" s="122"/>
      <c r="AB81" s="122"/>
      <c r="AC81" s="122"/>
    </row>
    <row r="82" spans="1:40" ht="12.75" thickBot="1">
      <c r="A82" s="79"/>
      <c r="B82" s="79"/>
      <c r="C82" s="79">
        <v>37</v>
      </c>
      <c r="D82" s="80"/>
      <c r="E82" s="81"/>
      <c r="F82" s="81"/>
      <c r="G82" s="81"/>
      <c r="H82" s="81"/>
      <c r="I82" s="81"/>
      <c r="J82" s="82"/>
      <c r="K82" s="67"/>
      <c r="L82" s="80"/>
      <c r="M82" s="81"/>
      <c r="N82" s="81"/>
      <c r="O82" s="81"/>
      <c r="P82" s="81"/>
      <c r="Q82" s="81"/>
      <c r="R82" s="82"/>
      <c r="S82" s="68"/>
      <c r="T82" s="83"/>
      <c r="U82" s="84"/>
      <c r="V82" s="85"/>
      <c r="W82" s="83"/>
      <c r="X82" s="84"/>
      <c r="Y82" s="85"/>
      <c r="Z82" s="122"/>
      <c r="AA82" s="122"/>
      <c r="AB82" s="122"/>
      <c r="AC82" s="122"/>
    </row>
    <row r="83" spans="1:40" ht="15.75">
      <c r="A83" s="117" t="s">
        <v>61</v>
      </c>
      <c r="B83" s="117" t="s">
        <v>62</v>
      </c>
      <c r="C83" s="117">
        <v>22</v>
      </c>
      <c r="D83" s="14">
        <v>3551.1536000000001</v>
      </c>
      <c r="E83" s="15">
        <v>40.688099999999999</v>
      </c>
      <c r="F83" s="15">
        <v>43.059100000000001</v>
      </c>
      <c r="G83" s="15">
        <v>43.604100000000003</v>
      </c>
      <c r="H83" s="15">
        <v>6659.8689999999997</v>
      </c>
      <c r="I83" s="15">
        <v>11.7</v>
      </c>
      <c r="J83" s="16">
        <f t="shared" si="8"/>
        <v>1.8499636111111111</v>
      </c>
      <c r="L83" s="14"/>
      <c r="M83" s="15"/>
      <c r="N83" s="15"/>
      <c r="O83" s="15"/>
      <c r="P83" s="15"/>
      <c r="Q83" s="15"/>
      <c r="R83" s="16">
        <f t="shared" si="9"/>
        <v>0</v>
      </c>
      <c r="S83" s="20"/>
      <c r="T83" s="21" t="e">
        <f ca="1">bdrate($D83:$D86,E83:E86,$L83:$L86,M83:M86)</f>
        <v>#NAME?</v>
      </c>
      <c r="U83" s="22" t="e">
        <f ca="1">bdrate($D83:$D86,F83:F86,$L83:$L86,N83:N86)</f>
        <v>#NAME?</v>
      </c>
      <c r="V83" s="22" t="e">
        <f ca="1">bdrate($D83:$D86,G83:G86,$L83:$L86,O83:O86)</f>
        <v>#NAME?</v>
      </c>
      <c r="W83" s="44" t="e">
        <f ca="1">bdrateOld($D83:$D86,E83:E86,$L83:$L86,M83:M86)</f>
        <v>#NAME?</v>
      </c>
      <c r="X83" s="45" t="e">
        <f ca="1">bdrateOld($D83:$D86,F83:F86,$L83:$L86,N83:N86)</f>
        <v>#NAME?</v>
      </c>
      <c r="Y83" s="46" t="e">
        <f ca="1">bdrateOld($D83:$D86,G83:G86,$L83:$L86,O83:O86)</f>
        <v>#NAME?</v>
      </c>
      <c r="Z83">
        <v>475560</v>
      </c>
      <c r="AA83">
        <v>17469</v>
      </c>
      <c r="AB83">
        <v>458091</v>
      </c>
      <c r="AC83">
        <v>204014</v>
      </c>
      <c r="AD83">
        <v>1789</v>
      </c>
      <c r="AE83">
        <v>202225</v>
      </c>
      <c r="AF83">
        <v>204014</v>
      </c>
      <c r="AG83">
        <v>1928</v>
      </c>
      <c r="AH83">
        <v>202086</v>
      </c>
      <c r="AI83" s="123">
        <f>AA83/Z83</f>
        <v>3.6733535200605599E-2</v>
      </c>
      <c r="AJ83" s="123">
        <f>AB83/Z83</f>
        <v>0.96326646479939437</v>
      </c>
      <c r="AK83" s="123">
        <f>AD83/AC83</f>
        <v>8.7690060486045069E-3</v>
      </c>
      <c r="AL83" s="123">
        <f>AE83/AC83</f>
        <v>0.99123099395139547</v>
      </c>
      <c r="AM83" s="123">
        <f>AG83/AF83</f>
        <v>9.4503318399717668E-3</v>
      </c>
      <c r="AN83" s="123">
        <f>AH83/AF83</f>
        <v>0.99054966816002821</v>
      </c>
    </row>
    <row r="84" spans="1:40" ht="15.75">
      <c r="A84" s="118"/>
      <c r="B84" s="118"/>
      <c r="C84" s="118">
        <v>27</v>
      </c>
      <c r="D84" s="25">
        <v>1759.4295999999999</v>
      </c>
      <c r="E84" s="26">
        <v>37.416600000000003</v>
      </c>
      <c r="F84" s="26">
        <v>40.360500000000002</v>
      </c>
      <c r="G84" s="26">
        <v>40.548299999999998</v>
      </c>
      <c r="H84" s="26">
        <v>5637.5169999999998</v>
      </c>
      <c r="I84" s="26">
        <v>9.718</v>
      </c>
      <c r="J84" s="27">
        <f t="shared" si="8"/>
        <v>1.5659769444444445</v>
      </c>
      <c r="L84" s="25"/>
      <c r="M84" s="26"/>
      <c r="N84" s="26"/>
      <c r="O84" s="26"/>
      <c r="P84" s="26"/>
      <c r="Q84" s="26"/>
      <c r="R84" s="27">
        <f t="shared" si="9"/>
        <v>0</v>
      </c>
      <c r="S84" s="20"/>
      <c r="T84" s="31"/>
      <c r="U84" s="32"/>
      <c r="V84" s="32"/>
      <c r="W84" s="31"/>
      <c r="X84" s="32"/>
      <c r="Y84" s="33"/>
      <c r="Z84">
        <v>291520</v>
      </c>
      <c r="AA84">
        <v>9889</v>
      </c>
      <c r="AB84">
        <v>281631</v>
      </c>
      <c r="AC84">
        <v>152991</v>
      </c>
      <c r="AD84">
        <v>1192</v>
      </c>
      <c r="AE84">
        <v>151799</v>
      </c>
      <c r="AF84">
        <v>152991</v>
      </c>
      <c r="AG84">
        <v>1224</v>
      </c>
      <c r="AH84">
        <v>151767</v>
      </c>
      <c r="AI84" s="123">
        <f t="shared" ref="AI84:AI98" si="10">AA84/Z84</f>
        <v>3.3922200878155874E-2</v>
      </c>
      <c r="AJ84" s="123">
        <f t="shared" ref="AJ84:AJ98" si="11">AB84/Z84</f>
        <v>0.96607779912184411</v>
      </c>
      <c r="AK84" s="123">
        <f t="shared" ref="AK84:AK98" si="12">AD84/AC84</f>
        <v>7.7913079854370522E-3</v>
      </c>
      <c r="AL84" s="123">
        <f t="shared" ref="AL84:AL98" si="13">AE84/AC84</f>
        <v>0.99220869201456297</v>
      </c>
      <c r="AM84" s="123">
        <f t="shared" ref="AM84:AM98" si="14">AG84/AF84</f>
        <v>8.0004706159185826E-3</v>
      </c>
      <c r="AN84" s="123">
        <f t="shared" ref="AN84:AN98" si="15">AH84/AF84</f>
        <v>0.99199952938408142</v>
      </c>
    </row>
    <row r="85" spans="1:40" ht="15.75">
      <c r="A85" s="118"/>
      <c r="B85" s="118"/>
      <c r="C85" s="118">
        <v>32</v>
      </c>
      <c r="D85" s="25">
        <v>887.98400000000004</v>
      </c>
      <c r="E85" s="26">
        <v>34.339399999999998</v>
      </c>
      <c r="F85" s="26">
        <v>37.999600000000001</v>
      </c>
      <c r="G85" s="26">
        <v>37.991199999999999</v>
      </c>
      <c r="H85" s="26">
        <v>4881.7079999999996</v>
      </c>
      <c r="I85" s="26">
        <v>8.4079999999999995</v>
      </c>
      <c r="J85" s="27">
        <f t="shared" si="8"/>
        <v>1.3560299999999998</v>
      </c>
      <c r="L85" s="25"/>
      <c r="M85" s="26"/>
      <c r="N85" s="26"/>
      <c r="O85" s="26"/>
      <c r="P85" s="26"/>
      <c r="Q85" s="26"/>
      <c r="R85" s="27">
        <f t="shared" si="9"/>
        <v>0</v>
      </c>
      <c r="S85" s="20"/>
      <c r="T85" s="31"/>
      <c r="U85" s="32"/>
      <c r="V85" s="32"/>
      <c r="W85" s="31"/>
      <c r="X85" s="32"/>
      <c r="Y85" s="33"/>
      <c r="Z85">
        <v>148924</v>
      </c>
      <c r="AA85">
        <v>5215</v>
      </c>
      <c r="AB85">
        <v>143709</v>
      </c>
      <c r="AC85">
        <v>102661</v>
      </c>
      <c r="AD85">
        <v>795</v>
      </c>
      <c r="AE85">
        <v>101866</v>
      </c>
      <c r="AF85">
        <v>102661</v>
      </c>
      <c r="AG85">
        <v>774</v>
      </c>
      <c r="AH85">
        <v>101887</v>
      </c>
      <c r="AI85" s="123">
        <f t="shared" si="10"/>
        <v>3.5017861459536406E-2</v>
      </c>
      <c r="AJ85" s="123">
        <f t="shared" si="11"/>
        <v>0.96498213854046355</v>
      </c>
      <c r="AK85" s="123">
        <f t="shared" si="12"/>
        <v>7.7439339184305631E-3</v>
      </c>
      <c r="AL85" s="123">
        <f t="shared" si="13"/>
        <v>0.99225606608156947</v>
      </c>
      <c r="AM85" s="123">
        <f t="shared" si="14"/>
        <v>7.5393771734154156E-3</v>
      </c>
      <c r="AN85" s="123">
        <f t="shared" si="15"/>
        <v>0.99246062282658454</v>
      </c>
    </row>
    <row r="86" spans="1:40" ht="16.5" thickBot="1">
      <c r="A86" s="118"/>
      <c r="B86" s="119"/>
      <c r="C86" s="119">
        <v>37</v>
      </c>
      <c r="D86" s="35">
        <v>478.12880000000001</v>
      </c>
      <c r="E86" s="36">
        <v>31.619700000000002</v>
      </c>
      <c r="F86" s="36">
        <v>36.305799999999998</v>
      </c>
      <c r="G86" s="36">
        <v>36.153700000000001</v>
      </c>
      <c r="H86" s="36">
        <v>4327.3109999999997</v>
      </c>
      <c r="I86" s="36">
        <v>7.5030000000000001</v>
      </c>
      <c r="J86" s="37">
        <f t="shared" si="8"/>
        <v>1.2020308333333332</v>
      </c>
      <c r="L86" s="35"/>
      <c r="M86" s="36"/>
      <c r="N86" s="36"/>
      <c r="O86" s="36"/>
      <c r="P86" s="36"/>
      <c r="Q86" s="36"/>
      <c r="R86" s="37">
        <f t="shared" si="9"/>
        <v>0</v>
      </c>
      <c r="S86" s="20"/>
      <c r="T86" s="41"/>
      <c r="U86" s="42"/>
      <c r="V86" s="42"/>
      <c r="W86" s="41"/>
      <c r="X86" s="42"/>
      <c r="Y86" s="43"/>
      <c r="Z86">
        <v>73780</v>
      </c>
      <c r="AA86">
        <v>2377</v>
      </c>
      <c r="AB86">
        <v>71403</v>
      </c>
      <c r="AC86">
        <v>64256</v>
      </c>
      <c r="AD86">
        <v>383</v>
      </c>
      <c r="AE86">
        <v>63873</v>
      </c>
      <c r="AF86">
        <v>64256</v>
      </c>
      <c r="AG86">
        <v>366</v>
      </c>
      <c r="AH86">
        <v>63890</v>
      </c>
      <c r="AI86" s="123">
        <f t="shared" si="10"/>
        <v>3.2217403090268368E-2</v>
      </c>
      <c r="AJ86" s="123">
        <f t="shared" si="11"/>
        <v>0.96778259690973167</v>
      </c>
      <c r="AK86" s="123">
        <f t="shared" si="12"/>
        <v>5.9605328685258963E-3</v>
      </c>
      <c r="AL86" s="123">
        <f t="shared" si="13"/>
        <v>0.99403946713147406</v>
      </c>
      <c r="AM86" s="123">
        <f t="shared" si="14"/>
        <v>5.6959661354581675E-3</v>
      </c>
      <c r="AN86" s="123">
        <f t="shared" si="15"/>
        <v>0.9943040338645418</v>
      </c>
    </row>
    <row r="87" spans="1:40" ht="15.75">
      <c r="A87" s="118"/>
      <c r="B87" s="117" t="s">
        <v>63</v>
      </c>
      <c r="C87" s="117">
        <v>22</v>
      </c>
      <c r="D87" s="14">
        <v>5095.5273999999999</v>
      </c>
      <c r="E87" s="15">
        <v>42.626800000000003</v>
      </c>
      <c r="F87" s="15">
        <v>45.916899999999998</v>
      </c>
      <c r="G87" s="15">
        <v>46.031100000000002</v>
      </c>
      <c r="H87" s="15">
        <v>14735.569</v>
      </c>
      <c r="I87" s="15">
        <v>23.742999999999999</v>
      </c>
      <c r="J87" s="16">
        <f t="shared" si="8"/>
        <v>4.0932136111111106</v>
      </c>
      <c r="L87" s="14"/>
      <c r="M87" s="15"/>
      <c r="N87" s="15"/>
      <c r="O87" s="15"/>
      <c r="P87" s="15"/>
      <c r="Q87" s="15"/>
      <c r="R87" s="16">
        <f t="shared" si="9"/>
        <v>0</v>
      </c>
      <c r="S87" s="20"/>
      <c r="T87" s="21" t="e">
        <f ca="1">bdrate($D87:$D90,E87:E90,$L87:$L90,M87:M90)</f>
        <v>#NAME?</v>
      </c>
      <c r="U87" s="22" t="e">
        <f ca="1">bdrate($D87:$D90,F87:F90,$L87:$L90,N87:N90)</f>
        <v>#NAME?</v>
      </c>
      <c r="V87" s="22" t="e">
        <f ca="1">bdrate($D87:$D90,G87:G90,$L87:$L90,O87:O90)</f>
        <v>#NAME?</v>
      </c>
      <c r="W87" s="44" t="e">
        <f ca="1">bdrateOld($D87:$D90,E87:E90,$L87:$L90,M87:M90)</f>
        <v>#NAME?</v>
      </c>
      <c r="X87" s="45" t="e">
        <f ca="1">bdrateOld($D87:$D90,F87:F90,$L87:$L90,N87:N90)</f>
        <v>#NAME?</v>
      </c>
      <c r="Y87" s="46" t="e">
        <f ca="1">bdrateOld($D87:$D90,G87:G90,$L87:$L90,O87:O90)</f>
        <v>#NAME?</v>
      </c>
      <c r="Z87">
        <v>790084</v>
      </c>
      <c r="AA87">
        <v>224561</v>
      </c>
      <c r="AB87">
        <v>565523</v>
      </c>
      <c r="AC87">
        <v>344845</v>
      </c>
      <c r="AD87">
        <v>13452</v>
      </c>
      <c r="AE87">
        <v>331393</v>
      </c>
      <c r="AF87">
        <v>344845</v>
      </c>
      <c r="AG87">
        <v>19303</v>
      </c>
      <c r="AH87">
        <v>325542</v>
      </c>
      <c r="AI87" s="123">
        <f t="shared" si="10"/>
        <v>0.28422420907144053</v>
      </c>
      <c r="AJ87" s="123">
        <f t="shared" si="11"/>
        <v>0.71577579092855947</v>
      </c>
      <c r="AK87" s="123">
        <f t="shared" si="12"/>
        <v>3.9008830054082268E-2</v>
      </c>
      <c r="AL87" s="123">
        <f t="shared" si="13"/>
        <v>0.96099116994591771</v>
      </c>
      <c r="AM87" s="123">
        <f t="shared" si="14"/>
        <v>5.5975873218402472E-2</v>
      </c>
      <c r="AN87" s="123">
        <f t="shared" si="15"/>
        <v>0.94402412678159753</v>
      </c>
    </row>
    <row r="88" spans="1:40" ht="15.75">
      <c r="A88" s="118"/>
      <c r="B88" s="118"/>
      <c r="C88" s="118">
        <v>27</v>
      </c>
      <c r="D88" s="25">
        <v>2611.8018999999999</v>
      </c>
      <c r="E88" s="26">
        <v>38.692799999999998</v>
      </c>
      <c r="F88" s="26">
        <v>43.091799999999999</v>
      </c>
      <c r="G88" s="26">
        <v>42.962699999999998</v>
      </c>
      <c r="H88" s="26">
        <v>12251.799000000001</v>
      </c>
      <c r="I88" s="26">
        <v>20.108000000000001</v>
      </c>
      <c r="J88" s="27">
        <f t="shared" si="8"/>
        <v>3.4032775000000002</v>
      </c>
      <c r="L88" s="25"/>
      <c r="M88" s="26"/>
      <c r="N88" s="26"/>
      <c r="O88" s="26"/>
      <c r="P88" s="26"/>
      <c r="Q88" s="26"/>
      <c r="R88" s="27">
        <f t="shared" si="9"/>
        <v>0</v>
      </c>
      <c r="S88" s="20"/>
      <c r="T88" s="31"/>
      <c r="U88" s="32"/>
      <c r="V88" s="32"/>
      <c r="W88" s="31"/>
      <c r="X88" s="32"/>
      <c r="Y88" s="33"/>
      <c r="Z88">
        <v>519316</v>
      </c>
      <c r="AA88">
        <v>162122</v>
      </c>
      <c r="AB88">
        <v>357194</v>
      </c>
      <c r="AC88">
        <v>240731</v>
      </c>
      <c r="AD88">
        <v>6196</v>
      </c>
      <c r="AE88">
        <v>234535</v>
      </c>
      <c r="AF88">
        <v>240731</v>
      </c>
      <c r="AG88">
        <v>10322</v>
      </c>
      <c r="AH88">
        <v>230409</v>
      </c>
      <c r="AI88" s="123">
        <f t="shared" si="10"/>
        <v>0.31218371858367544</v>
      </c>
      <c r="AJ88" s="123">
        <f t="shared" si="11"/>
        <v>0.68781628141632456</v>
      </c>
      <c r="AK88" s="123">
        <f t="shared" si="12"/>
        <v>2.5738272179320485E-2</v>
      </c>
      <c r="AL88" s="123">
        <f t="shared" si="13"/>
        <v>0.97426172782067955</v>
      </c>
      <c r="AM88" s="123">
        <f t="shared" si="14"/>
        <v>4.2877734899119765E-2</v>
      </c>
      <c r="AN88" s="123">
        <f t="shared" si="15"/>
        <v>0.95712226510088028</v>
      </c>
    </row>
    <row r="89" spans="1:40" ht="15.75">
      <c r="A89" s="118"/>
      <c r="B89" s="118"/>
      <c r="C89" s="118">
        <v>32</v>
      </c>
      <c r="D89" s="25">
        <v>1315.8202000000001</v>
      </c>
      <c r="E89" s="26">
        <v>35.027299999999997</v>
      </c>
      <c r="F89" s="26">
        <v>40.699300000000001</v>
      </c>
      <c r="G89" s="26">
        <v>40.464199999999998</v>
      </c>
      <c r="H89" s="26">
        <v>10093.120000000001</v>
      </c>
      <c r="I89" s="26">
        <v>17.097000000000001</v>
      </c>
      <c r="J89" s="27">
        <f t="shared" si="8"/>
        <v>2.8036444444444446</v>
      </c>
      <c r="L89" s="25"/>
      <c r="M89" s="26"/>
      <c r="N89" s="26"/>
      <c r="O89" s="26"/>
      <c r="P89" s="26"/>
      <c r="Q89" s="26"/>
      <c r="R89" s="27">
        <f t="shared" si="9"/>
        <v>0</v>
      </c>
      <c r="S89" s="20"/>
      <c r="T89" s="31"/>
      <c r="U89" s="32"/>
      <c r="V89" s="32"/>
      <c r="W89" s="31"/>
      <c r="X89" s="32"/>
      <c r="Y89" s="33"/>
      <c r="Z89">
        <v>339028</v>
      </c>
      <c r="AA89">
        <v>104787</v>
      </c>
      <c r="AB89">
        <v>234241</v>
      </c>
      <c r="AC89">
        <v>167672</v>
      </c>
      <c r="AD89">
        <v>1241</v>
      </c>
      <c r="AE89">
        <v>166431</v>
      </c>
      <c r="AF89">
        <v>167672</v>
      </c>
      <c r="AG89">
        <v>5649</v>
      </c>
      <c r="AH89">
        <v>162023</v>
      </c>
      <c r="AI89" s="123">
        <f t="shared" si="10"/>
        <v>0.30908066590370115</v>
      </c>
      <c r="AJ89" s="123">
        <f t="shared" si="11"/>
        <v>0.6909193340962988</v>
      </c>
      <c r="AK89" s="123">
        <f t="shared" si="12"/>
        <v>7.4013550264802712E-3</v>
      </c>
      <c r="AL89" s="123">
        <f t="shared" si="13"/>
        <v>0.99259864497351968</v>
      </c>
      <c r="AM89" s="123">
        <f t="shared" si="14"/>
        <v>3.3690777231738155E-2</v>
      </c>
      <c r="AN89" s="123">
        <f t="shared" si="15"/>
        <v>0.96630922276826181</v>
      </c>
    </row>
    <row r="90" spans="1:40" ht="16.5" thickBot="1">
      <c r="A90" s="118"/>
      <c r="B90" s="119"/>
      <c r="C90" s="119">
        <v>37</v>
      </c>
      <c r="D90" s="35">
        <v>678.10180000000003</v>
      </c>
      <c r="E90" s="36">
        <v>31.856200000000001</v>
      </c>
      <c r="F90" s="36">
        <v>39.1858</v>
      </c>
      <c r="G90" s="36">
        <v>38.985199999999999</v>
      </c>
      <c r="H90" s="36">
        <v>8657.4279999999999</v>
      </c>
      <c r="I90" s="36">
        <v>15.069000000000001</v>
      </c>
      <c r="J90" s="37">
        <f t="shared" si="8"/>
        <v>2.4048411111111112</v>
      </c>
      <c r="L90" s="35"/>
      <c r="M90" s="36"/>
      <c r="N90" s="36"/>
      <c r="O90" s="36"/>
      <c r="P90" s="36"/>
      <c r="Q90" s="36"/>
      <c r="R90" s="37">
        <f t="shared" si="9"/>
        <v>0</v>
      </c>
      <c r="S90" s="20"/>
      <c r="T90" s="41"/>
      <c r="U90" s="42"/>
      <c r="V90" s="42"/>
      <c r="W90" s="41"/>
      <c r="X90" s="42"/>
      <c r="Y90" s="43"/>
      <c r="Z90">
        <v>214852</v>
      </c>
      <c r="AA90">
        <v>62854</v>
      </c>
      <c r="AB90">
        <v>151998</v>
      </c>
      <c r="AC90">
        <v>118122</v>
      </c>
      <c r="AD90">
        <v>384</v>
      </c>
      <c r="AE90">
        <v>117738</v>
      </c>
      <c r="AF90">
        <v>118122</v>
      </c>
      <c r="AG90">
        <v>5127</v>
      </c>
      <c r="AH90">
        <v>112995</v>
      </c>
      <c r="AI90" s="123">
        <f t="shared" si="10"/>
        <v>0.29254556625025602</v>
      </c>
      <c r="AJ90" s="123">
        <f t="shared" si="11"/>
        <v>0.70745443374974404</v>
      </c>
      <c r="AK90" s="123">
        <f t="shared" si="12"/>
        <v>3.250876212729212E-3</v>
      </c>
      <c r="AL90" s="123">
        <f t="shared" si="13"/>
        <v>0.99674912378727076</v>
      </c>
      <c r="AM90" s="123">
        <f t="shared" si="14"/>
        <v>4.3404276934017369E-2</v>
      </c>
      <c r="AN90" s="123">
        <f t="shared" si="15"/>
        <v>0.95659572306598262</v>
      </c>
    </row>
    <row r="91" spans="1:40" ht="15.75">
      <c r="A91" s="118"/>
      <c r="B91" s="117" t="s">
        <v>64</v>
      </c>
      <c r="C91" s="117">
        <v>22</v>
      </c>
      <c r="D91" s="14">
        <v>1335.3344</v>
      </c>
      <c r="E91" s="15">
        <v>47.697899999999997</v>
      </c>
      <c r="F91" s="15">
        <v>46.324800000000003</v>
      </c>
      <c r="G91" s="15">
        <v>46.360100000000003</v>
      </c>
      <c r="H91" s="15">
        <v>4363.6679999999997</v>
      </c>
      <c r="I91" s="15">
        <v>7.8929999999999998</v>
      </c>
      <c r="J91" s="16">
        <f t="shared" si="8"/>
        <v>1.2121299999999999</v>
      </c>
      <c r="L91" s="14"/>
      <c r="M91" s="15"/>
      <c r="N91" s="15"/>
      <c r="O91" s="15"/>
      <c r="P91" s="15"/>
      <c r="Q91" s="15"/>
      <c r="R91" s="16">
        <f t="shared" si="9"/>
        <v>0</v>
      </c>
      <c r="S91" s="20"/>
      <c r="T91" s="21" t="e">
        <f ca="1">bdrate($D91:$D94,E91:E94,$L91:$L94,M91:M94)</f>
        <v>#NAME?</v>
      </c>
      <c r="U91" s="22" t="e">
        <f ca="1">bdrate($D91:$D94,F91:F94,$L91:$L94,N91:N94)</f>
        <v>#NAME?</v>
      </c>
      <c r="V91" s="22" t="e">
        <f ca="1">bdrate($D91:$D94,G91:G94,$L91:$L94,O91:O94)</f>
        <v>#NAME?</v>
      </c>
      <c r="W91" s="44" t="e">
        <f ca="1">bdrateOld($D91:$D94,E91:E94,$L91:$L94,M91:M94)</f>
        <v>#NAME?</v>
      </c>
      <c r="X91" s="45" t="e">
        <f ca="1">bdrateOld($D91:$D94,F91:F94,$L91:$L94,N91:N94)</f>
        <v>#NAME?</v>
      </c>
      <c r="Y91" s="46" t="e">
        <f ca="1">bdrateOld($D91:$D94,G91:G94,$L91:$L94,O91:O94)</f>
        <v>#NAME?</v>
      </c>
      <c r="Z91">
        <v>239280</v>
      </c>
      <c r="AA91">
        <v>118073</v>
      </c>
      <c r="AB91">
        <v>121207</v>
      </c>
      <c r="AC91">
        <v>95910</v>
      </c>
      <c r="AD91">
        <v>24063</v>
      </c>
      <c r="AE91">
        <v>71847</v>
      </c>
      <c r="AF91">
        <v>95910</v>
      </c>
      <c r="AG91">
        <v>23217</v>
      </c>
      <c r="AH91">
        <v>72693</v>
      </c>
      <c r="AI91" s="123">
        <f t="shared" si="10"/>
        <v>0.4934511868940154</v>
      </c>
      <c r="AJ91" s="123">
        <f t="shared" si="11"/>
        <v>0.50654881310598465</v>
      </c>
      <c r="AK91" s="123">
        <f t="shared" si="12"/>
        <v>0.2508914607444479</v>
      </c>
      <c r="AL91" s="123">
        <f t="shared" si="13"/>
        <v>0.7491085392555521</v>
      </c>
      <c r="AM91" s="123">
        <f t="shared" si="14"/>
        <v>0.24207069127306849</v>
      </c>
      <c r="AN91" s="123">
        <f t="shared" si="15"/>
        <v>0.75792930872693154</v>
      </c>
    </row>
    <row r="92" spans="1:40" ht="15.75">
      <c r="A92" s="118"/>
      <c r="B92" s="118"/>
      <c r="C92" s="118">
        <v>27</v>
      </c>
      <c r="D92" s="25">
        <v>1003.8088</v>
      </c>
      <c r="E92" s="26">
        <v>43.381</v>
      </c>
      <c r="F92" s="26">
        <v>42.0105</v>
      </c>
      <c r="G92" s="26">
        <v>42.118099999999998</v>
      </c>
      <c r="H92" s="26">
        <v>4275.1819999999998</v>
      </c>
      <c r="I92" s="26">
        <v>7.8150000000000004</v>
      </c>
      <c r="J92" s="27">
        <f t="shared" si="8"/>
        <v>1.1875505555555554</v>
      </c>
      <c r="L92" s="25"/>
      <c r="M92" s="26"/>
      <c r="N92" s="26"/>
      <c r="O92" s="26"/>
      <c r="P92" s="26"/>
      <c r="Q92" s="26"/>
      <c r="R92" s="27">
        <f t="shared" si="9"/>
        <v>0</v>
      </c>
      <c r="S92" s="20"/>
      <c r="T92" s="31"/>
      <c r="U92" s="32"/>
      <c r="V92" s="32"/>
      <c r="W92" s="31"/>
      <c r="X92" s="32"/>
      <c r="Y92" s="33"/>
      <c r="Z92">
        <v>232164</v>
      </c>
      <c r="AA92">
        <v>118511</v>
      </c>
      <c r="AB92">
        <v>113653</v>
      </c>
      <c r="AC92">
        <v>92728</v>
      </c>
      <c r="AD92">
        <v>8484</v>
      </c>
      <c r="AE92">
        <v>84244</v>
      </c>
      <c r="AF92">
        <v>92728</v>
      </c>
      <c r="AG92">
        <v>9404</v>
      </c>
      <c r="AH92">
        <v>83324</v>
      </c>
      <c r="AI92" s="123">
        <f t="shared" si="10"/>
        <v>0.51046243172929484</v>
      </c>
      <c r="AJ92" s="123">
        <f t="shared" si="11"/>
        <v>0.48953756827070521</v>
      </c>
      <c r="AK92" s="123">
        <f t="shared" si="12"/>
        <v>9.1493400051764304E-2</v>
      </c>
      <c r="AL92" s="123">
        <f t="shared" si="13"/>
        <v>0.90850659994823568</v>
      </c>
      <c r="AM92" s="123">
        <f t="shared" si="14"/>
        <v>0.10141489086360107</v>
      </c>
      <c r="AN92" s="123">
        <f t="shared" si="15"/>
        <v>0.89858510913639889</v>
      </c>
    </row>
    <row r="93" spans="1:40" ht="15.75">
      <c r="A93" s="118"/>
      <c r="B93" s="118"/>
      <c r="C93" s="118">
        <v>32</v>
      </c>
      <c r="D93" s="25">
        <v>758.61919999999998</v>
      </c>
      <c r="E93" s="26">
        <v>38.796399999999998</v>
      </c>
      <c r="F93" s="26">
        <v>39.3949</v>
      </c>
      <c r="G93" s="26">
        <v>39.598399999999998</v>
      </c>
      <c r="H93" s="26">
        <v>4225.6790000000001</v>
      </c>
      <c r="I93" s="26">
        <v>7.7679999999999998</v>
      </c>
      <c r="J93" s="27">
        <f t="shared" si="8"/>
        <v>1.1737997222222223</v>
      </c>
      <c r="L93" s="25"/>
      <c r="M93" s="26"/>
      <c r="N93" s="26"/>
      <c r="O93" s="26"/>
      <c r="P93" s="26"/>
      <c r="Q93" s="26"/>
      <c r="R93" s="27">
        <f t="shared" si="9"/>
        <v>0</v>
      </c>
      <c r="S93" s="20"/>
      <c r="T93" s="31"/>
      <c r="U93" s="32"/>
      <c r="V93" s="32"/>
      <c r="W93" s="31"/>
      <c r="X93" s="32"/>
      <c r="Y93" s="33"/>
      <c r="Z93">
        <v>224296</v>
      </c>
      <c r="AA93">
        <v>113844</v>
      </c>
      <c r="AB93">
        <v>110452</v>
      </c>
      <c r="AC93">
        <v>90149</v>
      </c>
      <c r="AD93">
        <v>1156</v>
      </c>
      <c r="AE93">
        <v>88993</v>
      </c>
      <c r="AF93">
        <v>90149</v>
      </c>
      <c r="AG93">
        <v>2724</v>
      </c>
      <c r="AH93">
        <v>87425</v>
      </c>
      <c r="AI93" s="123">
        <f t="shared" si="10"/>
        <v>0.50756143667296783</v>
      </c>
      <c r="AJ93" s="123">
        <f t="shared" si="11"/>
        <v>0.49243856332703212</v>
      </c>
      <c r="AK93" s="123">
        <f t="shared" si="12"/>
        <v>1.2823214899777035E-2</v>
      </c>
      <c r="AL93" s="123">
        <f t="shared" si="13"/>
        <v>0.987176785100223</v>
      </c>
      <c r="AM93" s="123">
        <f t="shared" si="14"/>
        <v>3.0216641338228933E-2</v>
      </c>
      <c r="AN93" s="123">
        <f t="shared" si="15"/>
        <v>0.96978335866177112</v>
      </c>
    </row>
    <row r="94" spans="1:40" ht="16.5" thickBot="1">
      <c r="A94" s="118"/>
      <c r="B94" s="119"/>
      <c r="C94" s="119">
        <v>37</v>
      </c>
      <c r="D94" s="35">
        <v>568.23360000000002</v>
      </c>
      <c r="E94" s="36">
        <v>33.968800000000002</v>
      </c>
      <c r="F94" s="36">
        <v>38.143900000000002</v>
      </c>
      <c r="G94" s="36">
        <v>37.911299999999997</v>
      </c>
      <c r="H94" s="36">
        <v>4192.6880000000001</v>
      </c>
      <c r="I94" s="36">
        <v>7.6120000000000001</v>
      </c>
      <c r="J94" s="37">
        <f t="shared" si="8"/>
        <v>1.1646355555555556</v>
      </c>
      <c r="L94" s="35"/>
      <c r="M94" s="36"/>
      <c r="N94" s="36"/>
      <c r="O94" s="36"/>
      <c r="P94" s="36"/>
      <c r="Q94" s="36"/>
      <c r="R94" s="37">
        <f t="shared" si="9"/>
        <v>0</v>
      </c>
      <c r="S94" s="20"/>
      <c r="T94" s="41"/>
      <c r="U94" s="42"/>
      <c r="V94" s="42"/>
      <c r="W94" s="41"/>
      <c r="X94" s="42"/>
      <c r="Y94" s="43"/>
      <c r="Z94">
        <v>209368</v>
      </c>
      <c r="AA94">
        <v>98818</v>
      </c>
      <c r="AB94">
        <v>110550</v>
      </c>
      <c r="AC94">
        <v>86267</v>
      </c>
      <c r="AD94">
        <v>260</v>
      </c>
      <c r="AE94">
        <v>86007</v>
      </c>
      <c r="AF94">
        <v>86267</v>
      </c>
      <c r="AG94">
        <v>780</v>
      </c>
      <c r="AH94">
        <v>85487</v>
      </c>
      <c r="AI94" s="123">
        <f t="shared" si="10"/>
        <v>0.47198234687249246</v>
      </c>
      <c r="AJ94" s="123">
        <f t="shared" si="11"/>
        <v>0.52801765312750759</v>
      </c>
      <c r="AK94" s="123">
        <f t="shared" si="12"/>
        <v>3.013898709819514E-3</v>
      </c>
      <c r="AL94" s="123">
        <f t="shared" si="13"/>
        <v>0.9969861012901805</v>
      </c>
      <c r="AM94" s="123">
        <f t="shared" si="14"/>
        <v>9.0416961294585412E-3</v>
      </c>
      <c r="AN94" s="123">
        <f t="shared" si="15"/>
        <v>0.99095830387054151</v>
      </c>
    </row>
    <row r="95" spans="1:40" ht="15.75">
      <c r="A95" s="118"/>
      <c r="B95" s="117" t="s">
        <v>65</v>
      </c>
      <c r="C95" s="117">
        <v>22</v>
      </c>
      <c r="D95" s="14">
        <v>807.04960000000005</v>
      </c>
      <c r="E95" s="15">
        <v>50.342399999999998</v>
      </c>
      <c r="F95" s="15">
        <v>53.055999999999997</v>
      </c>
      <c r="G95" s="15">
        <v>54.221499999999999</v>
      </c>
      <c r="H95" s="15">
        <v>8147.6670000000004</v>
      </c>
      <c r="I95" s="15">
        <v>15.21</v>
      </c>
      <c r="J95" s="16">
        <f t="shared" si="8"/>
        <v>2.2632408333333336</v>
      </c>
      <c r="L95" s="14"/>
      <c r="M95" s="15"/>
      <c r="N95" s="15"/>
      <c r="O95" s="15"/>
      <c r="P95" s="15"/>
      <c r="Q95" s="15"/>
      <c r="R95" s="16">
        <f t="shared" si="9"/>
        <v>0</v>
      </c>
      <c r="S95" s="20"/>
      <c r="T95" s="21" t="e">
        <f ca="1">bdrate($D95:$D98,E95:E98,$L95:$L98,M95:M98)</f>
        <v>#NAME?</v>
      </c>
      <c r="U95" s="22" t="e">
        <f ca="1">bdrate($D95:$D98,F95:F98,$L95:$L98,N95:N98)</f>
        <v>#NAME?</v>
      </c>
      <c r="V95" s="22" t="e">
        <f ca="1">bdrate($D95:$D98,G95:G98,$L95:$L98,O95:O98)</f>
        <v>#NAME?</v>
      </c>
      <c r="W95" s="44" t="e">
        <f ca="1">bdrateOld($D95:$D98,E95:E98,$L95:$L98,M95:M98)</f>
        <v>#NAME?</v>
      </c>
      <c r="X95" s="45" t="e">
        <f ca="1">bdrateOld($D95:$D98,F95:F98,$L95:$L98,N95:N98)</f>
        <v>#NAME?</v>
      </c>
      <c r="Y95" s="46" t="e">
        <f ca="1">bdrateOld($D95:$D98,G95:G98,$L95:$L98,O95:O98)</f>
        <v>#NAME?</v>
      </c>
      <c r="Z95">
        <v>346188</v>
      </c>
      <c r="AA95">
        <v>63989</v>
      </c>
      <c r="AB95">
        <v>282199</v>
      </c>
      <c r="AC95">
        <v>168315</v>
      </c>
      <c r="AD95">
        <v>1471</v>
      </c>
      <c r="AE95">
        <v>166844</v>
      </c>
      <c r="AF95">
        <v>168315</v>
      </c>
      <c r="AG95">
        <v>1116</v>
      </c>
      <c r="AH95">
        <v>167199</v>
      </c>
      <c r="AI95" s="123">
        <f t="shared" si="10"/>
        <v>0.18483887367557511</v>
      </c>
      <c r="AJ95" s="123">
        <f t="shared" si="11"/>
        <v>0.81516112632442483</v>
      </c>
      <c r="AK95" s="123">
        <f t="shared" si="12"/>
        <v>8.7395656952737426E-3</v>
      </c>
      <c r="AL95" s="123">
        <f t="shared" si="13"/>
        <v>0.99126043430472621</v>
      </c>
      <c r="AM95" s="123">
        <f t="shared" si="14"/>
        <v>6.6304250958025132E-3</v>
      </c>
      <c r="AN95" s="123">
        <f t="shared" si="15"/>
        <v>0.99336957490419753</v>
      </c>
    </row>
    <row r="96" spans="1:40" ht="15.75">
      <c r="A96" s="118"/>
      <c r="B96" s="118"/>
      <c r="C96" s="118">
        <v>27</v>
      </c>
      <c r="D96" s="25">
        <v>503.89569999999998</v>
      </c>
      <c r="E96" s="26">
        <v>46.464500000000001</v>
      </c>
      <c r="F96" s="26">
        <v>49.794699999999999</v>
      </c>
      <c r="G96" s="26">
        <v>51.031500000000001</v>
      </c>
      <c r="H96" s="26">
        <v>7785.0889999999999</v>
      </c>
      <c r="I96" s="26">
        <v>14.602</v>
      </c>
      <c r="J96" s="27">
        <f t="shared" si="8"/>
        <v>2.1625247222222224</v>
      </c>
      <c r="L96" s="25"/>
      <c r="M96" s="26"/>
      <c r="N96" s="26"/>
      <c r="O96" s="26"/>
      <c r="P96" s="26"/>
      <c r="Q96" s="26"/>
      <c r="R96" s="27">
        <f t="shared" si="9"/>
        <v>0</v>
      </c>
      <c r="S96" s="20"/>
      <c r="T96" s="31"/>
      <c r="U96" s="32"/>
      <c r="V96" s="32"/>
      <c r="W96" s="31"/>
      <c r="X96" s="32"/>
      <c r="Y96" s="33"/>
      <c r="Z96">
        <v>283048</v>
      </c>
      <c r="AA96">
        <v>51671</v>
      </c>
      <c r="AB96">
        <v>231377</v>
      </c>
      <c r="AC96">
        <v>141270</v>
      </c>
      <c r="AD96">
        <v>565</v>
      </c>
      <c r="AE96">
        <v>140705</v>
      </c>
      <c r="AF96">
        <v>141270</v>
      </c>
      <c r="AG96">
        <v>409</v>
      </c>
      <c r="AH96">
        <v>140861</v>
      </c>
      <c r="AI96" s="123">
        <f t="shared" si="10"/>
        <v>0.18255207597297984</v>
      </c>
      <c r="AJ96" s="123">
        <f t="shared" si="11"/>
        <v>0.81744792402702016</v>
      </c>
      <c r="AK96" s="123">
        <f t="shared" si="12"/>
        <v>3.9994337085014512E-3</v>
      </c>
      <c r="AL96" s="123">
        <f t="shared" si="13"/>
        <v>0.99600056629149858</v>
      </c>
      <c r="AM96" s="123">
        <f t="shared" si="14"/>
        <v>2.8951652863311388E-3</v>
      </c>
      <c r="AN96" s="123">
        <f t="shared" si="15"/>
        <v>0.99710483471366884</v>
      </c>
    </row>
    <row r="97" spans="1:40" ht="15.75">
      <c r="A97" s="118"/>
      <c r="B97" s="118"/>
      <c r="C97" s="118">
        <v>32</v>
      </c>
      <c r="D97" s="25">
        <v>324.02910000000003</v>
      </c>
      <c r="E97" s="26">
        <v>42.804499999999997</v>
      </c>
      <c r="F97" s="26">
        <v>47.153399999999998</v>
      </c>
      <c r="G97" s="26">
        <v>48.260199999999998</v>
      </c>
      <c r="H97" s="26">
        <v>7471.87</v>
      </c>
      <c r="I97" s="26">
        <v>14.196</v>
      </c>
      <c r="J97" s="27">
        <f t="shared" si="8"/>
        <v>2.0755194444444443</v>
      </c>
      <c r="L97" s="25"/>
      <c r="M97" s="26"/>
      <c r="N97" s="26"/>
      <c r="O97" s="26"/>
      <c r="P97" s="26"/>
      <c r="Q97" s="26"/>
      <c r="R97" s="27">
        <f t="shared" si="9"/>
        <v>0</v>
      </c>
      <c r="S97" s="20"/>
      <c r="T97" s="31"/>
      <c r="U97" s="32"/>
      <c r="V97" s="32"/>
      <c r="W97" s="31"/>
      <c r="X97" s="32"/>
      <c r="Y97" s="33"/>
      <c r="Z97">
        <v>230736</v>
      </c>
      <c r="AA97">
        <v>37581</v>
      </c>
      <c r="AB97">
        <v>193155</v>
      </c>
      <c r="AC97">
        <v>119056</v>
      </c>
      <c r="AD97">
        <v>175</v>
      </c>
      <c r="AE97">
        <v>118881</v>
      </c>
      <c r="AF97">
        <v>119056</v>
      </c>
      <c r="AG97">
        <v>90</v>
      </c>
      <c r="AH97">
        <v>118966</v>
      </c>
      <c r="AI97" s="123">
        <f t="shared" si="10"/>
        <v>0.16287445392136468</v>
      </c>
      <c r="AJ97" s="123">
        <f t="shared" si="11"/>
        <v>0.83712554607863532</v>
      </c>
      <c r="AK97" s="123">
        <f t="shared" si="12"/>
        <v>1.4698965192850423E-3</v>
      </c>
      <c r="AL97" s="123">
        <f t="shared" si="13"/>
        <v>0.99853010348071491</v>
      </c>
      <c r="AM97" s="123">
        <f t="shared" si="14"/>
        <v>7.5594678134659318E-4</v>
      </c>
      <c r="AN97" s="123">
        <f t="shared" si="15"/>
        <v>0.99924405321865339</v>
      </c>
    </row>
    <row r="98" spans="1:40" ht="16.5" thickBot="1">
      <c r="A98" s="119"/>
      <c r="B98" s="119"/>
      <c r="C98" s="119">
        <v>37</v>
      </c>
      <c r="D98" s="35">
        <v>214.0813</v>
      </c>
      <c r="E98" s="36">
        <v>38.988300000000002</v>
      </c>
      <c r="F98" s="36">
        <v>45.207900000000002</v>
      </c>
      <c r="G98" s="36">
        <v>46.442399999999999</v>
      </c>
      <c r="H98" s="36">
        <v>7258.6639999999998</v>
      </c>
      <c r="I98" s="36">
        <v>13.868</v>
      </c>
      <c r="J98" s="37">
        <f t="shared" si="8"/>
        <v>2.0162955555555553</v>
      </c>
      <c r="L98" s="35"/>
      <c r="M98" s="36"/>
      <c r="N98" s="36"/>
      <c r="O98" s="36"/>
      <c r="P98" s="36"/>
      <c r="Q98" s="36"/>
      <c r="R98" s="37">
        <f t="shared" si="9"/>
        <v>0</v>
      </c>
      <c r="S98" s="20"/>
      <c r="T98" s="31"/>
      <c r="U98" s="32"/>
      <c r="V98" s="32"/>
      <c r="W98" s="31"/>
      <c r="X98" s="32"/>
      <c r="Y98" s="33"/>
      <c r="Z98">
        <v>180336</v>
      </c>
      <c r="AA98">
        <v>23950</v>
      </c>
      <c r="AB98">
        <v>156386</v>
      </c>
      <c r="AC98">
        <v>100794</v>
      </c>
      <c r="AD98">
        <v>50</v>
      </c>
      <c r="AE98">
        <v>100744</v>
      </c>
      <c r="AF98">
        <v>100794</v>
      </c>
      <c r="AG98">
        <v>21</v>
      </c>
      <c r="AH98">
        <v>100773</v>
      </c>
      <c r="AI98" s="123">
        <f t="shared" si="10"/>
        <v>0.13280764794605626</v>
      </c>
      <c r="AJ98" s="123">
        <f t="shared" si="11"/>
        <v>0.86719235205394374</v>
      </c>
      <c r="AK98" s="123">
        <f t="shared" si="12"/>
        <v>4.9606127348850127E-4</v>
      </c>
      <c r="AL98" s="123">
        <f t="shared" si="13"/>
        <v>0.99950393872651155</v>
      </c>
      <c r="AM98" s="123">
        <f t="shared" si="14"/>
        <v>2.0834573486517056E-4</v>
      </c>
      <c r="AN98" s="123">
        <f t="shared" si="15"/>
        <v>0.99979165426513483</v>
      </c>
    </row>
    <row r="99" spans="1:40">
      <c r="B99" s="1" t="s">
        <v>2</v>
      </c>
      <c r="T99" s="21" t="e">
        <f t="shared" ref="T99:Y99" ca="1" si="16">AVERAGE(T3,T7,T11,T15)</f>
        <v>#NAME?</v>
      </c>
      <c r="U99" s="22" t="e">
        <f t="shared" ca="1" si="16"/>
        <v>#NAME?</v>
      </c>
      <c r="V99" s="22" t="e">
        <f t="shared" ca="1" si="16"/>
        <v>#NAME?</v>
      </c>
      <c r="W99" s="21" t="e">
        <f t="shared" ca="1" si="16"/>
        <v>#NAME?</v>
      </c>
      <c r="X99" s="22" t="e">
        <f t="shared" ca="1" si="16"/>
        <v>#NAME?</v>
      </c>
      <c r="Y99" s="23" t="e">
        <f t="shared" ca="1" si="16"/>
        <v>#NAME?</v>
      </c>
      <c r="AI99" s="123">
        <f t="shared" ref="AI99:AN99" si="17">AVERAGE(AI3:AI18)</f>
        <v>4.4380213846258116E-3</v>
      </c>
      <c r="AJ99" s="123">
        <f t="shared" si="17"/>
        <v>0.9955619786153741</v>
      </c>
      <c r="AK99" s="123">
        <f t="shared" si="17"/>
        <v>1.9225177176647221E-4</v>
      </c>
      <c r="AL99" s="123">
        <f t="shared" si="17"/>
        <v>0.99980774822823371</v>
      </c>
      <c r="AM99" s="123">
        <f t="shared" si="17"/>
        <v>2.2139474524341475E-4</v>
      </c>
      <c r="AN99" s="123">
        <f t="shared" si="17"/>
        <v>0.99977860525475659</v>
      </c>
    </row>
    <row r="100" spans="1:40">
      <c r="B100" s="1" t="s">
        <v>7</v>
      </c>
      <c r="T100" s="44" t="e">
        <f t="shared" ref="T100:Y100" ca="1" si="18">AVERAGE(T19,T23,T27,T31,T35)</f>
        <v>#NAME?</v>
      </c>
      <c r="U100" s="45" t="e">
        <f t="shared" ca="1" si="18"/>
        <v>#NAME?</v>
      </c>
      <c r="V100" s="45" t="e">
        <f t="shared" ca="1" si="18"/>
        <v>#NAME?</v>
      </c>
      <c r="W100" s="44" t="e">
        <f t="shared" ca="1" si="18"/>
        <v>#NAME?</v>
      </c>
      <c r="X100" s="45" t="e">
        <f t="shared" ca="1" si="18"/>
        <v>#NAME?</v>
      </c>
      <c r="Y100" s="46" t="e">
        <f t="shared" ca="1" si="18"/>
        <v>#NAME?</v>
      </c>
      <c r="AI100" s="123">
        <f t="shared" ref="AI100:AN100" si="19">AVERAGE(AI19:AI38)</f>
        <v>1.2447705320218657E-2</v>
      </c>
      <c r="AJ100" s="123">
        <f t="shared" si="19"/>
        <v>0.98755229467978123</v>
      </c>
      <c r="AK100" s="123">
        <f t="shared" si="19"/>
        <v>2.2086263624183965E-4</v>
      </c>
      <c r="AL100" s="123">
        <f t="shared" si="19"/>
        <v>0.99977913736375812</v>
      </c>
      <c r="AM100" s="123">
        <f t="shared" si="19"/>
        <v>2.0924239886423746E-4</v>
      </c>
      <c r="AN100" s="123">
        <f t="shared" si="19"/>
        <v>0.99979075760113556</v>
      </c>
    </row>
    <row r="101" spans="1:40">
      <c r="B101" s="1" t="s">
        <v>14</v>
      </c>
      <c r="T101" s="44" t="e">
        <f t="shared" ref="T101:Y101" ca="1" si="20">AVERAGE(T39,T43,T47,T51)</f>
        <v>#NAME?</v>
      </c>
      <c r="U101" s="45" t="e">
        <f t="shared" ca="1" si="20"/>
        <v>#NAME?</v>
      </c>
      <c r="V101" s="45" t="e">
        <f t="shared" ca="1" si="20"/>
        <v>#NAME?</v>
      </c>
      <c r="W101" s="44" t="e">
        <f t="shared" ca="1" si="20"/>
        <v>#NAME?</v>
      </c>
      <c r="X101" s="45" t="e">
        <f t="shared" ca="1" si="20"/>
        <v>#NAME?</v>
      </c>
      <c r="Y101" s="46" t="e">
        <f t="shared" ca="1" si="20"/>
        <v>#NAME?</v>
      </c>
      <c r="AI101" s="123">
        <f t="shared" ref="AI101:AN101" si="21">AVERAGE(AI39:AI54)</f>
        <v>2.5677662979364916E-2</v>
      </c>
      <c r="AJ101" s="123">
        <f t="shared" si="21"/>
        <v>0.97432233702063531</v>
      </c>
      <c r="AK101" s="123">
        <f t="shared" si="21"/>
        <v>1.0013939250681759E-3</v>
      </c>
      <c r="AL101" s="123">
        <f t="shared" si="21"/>
        <v>0.99899860607493174</v>
      </c>
      <c r="AM101" s="123">
        <f t="shared" si="21"/>
        <v>8.1570954470016818E-4</v>
      </c>
      <c r="AN101" s="123">
        <f t="shared" si="21"/>
        <v>0.99918429045529977</v>
      </c>
    </row>
    <row r="102" spans="1:40">
      <c r="B102" s="1" t="s">
        <v>20</v>
      </c>
      <c r="T102" s="44" t="e">
        <f t="shared" ref="T102:Y102" ca="1" si="22">AVERAGE(T55,T59,T63,T67)</f>
        <v>#NAME?</v>
      </c>
      <c r="U102" s="45" t="e">
        <f t="shared" ca="1" si="22"/>
        <v>#NAME?</v>
      </c>
      <c r="V102" s="45" t="e">
        <f t="shared" ca="1" si="22"/>
        <v>#NAME?</v>
      </c>
      <c r="W102" s="44" t="e">
        <f t="shared" ca="1" si="22"/>
        <v>#NAME?</v>
      </c>
      <c r="X102" s="45" t="e">
        <f t="shared" ca="1" si="22"/>
        <v>#NAME?</v>
      </c>
      <c r="Y102" s="46" t="e">
        <f t="shared" ca="1" si="22"/>
        <v>#NAME?</v>
      </c>
      <c r="AI102" s="123">
        <f t="shared" ref="AI102:AN102" si="23">AVERAGE(AI55:AI70)</f>
        <v>4.2353399121743913E-2</v>
      </c>
      <c r="AJ102" s="123">
        <f t="shared" si="23"/>
        <v>0.95764660087825604</v>
      </c>
      <c r="AK102" s="123">
        <f t="shared" si="23"/>
        <v>1.5011051525547234E-3</v>
      </c>
      <c r="AL102" s="123">
        <f t="shared" si="23"/>
        <v>0.99849889484744525</v>
      </c>
      <c r="AM102" s="123">
        <f t="shared" si="23"/>
        <v>1.5184818644644041E-3</v>
      </c>
      <c r="AN102" s="123">
        <f t="shared" si="23"/>
        <v>0.99848151813553554</v>
      </c>
    </row>
    <row r="103" spans="1:40">
      <c r="B103" s="1" t="s">
        <v>27</v>
      </c>
      <c r="T103" s="44"/>
      <c r="U103" s="45"/>
      <c r="V103" s="45"/>
      <c r="W103" s="44"/>
      <c r="X103" s="45"/>
      <c r="Y103" s="46"/>
      <c r="AI103" s="123"/>
      <c r="AJ103" s="123"/>
      <c r="AK103" s="123"/>
      <c r="AL103" s="123"/>
      <c r="AM103" s="123"/>
      <c r="AN103" s="123"/>
    </row>
    <row r="104" spans="1:40" ht="12.75" thickBot="1">
      <c r="B104" s="1" t="s">
        <v>66</v>
      </c>
      <c r="T104" s="48" t="e">
        <f t="shared" ref="T104:Y104" ca="1" si="24">AVERAGE(T83,T87,T91,T95)</f>
        <v>#NAME?</v>
      </c>
      <c r="U104" s="49" t="e">
        <f t="shared" ca="1" si="24"/>
        <v>#NAME?</v>
      </c>
      <c r="V104" s="49" t="e">
        <f t="shared" ca="1" si="24"/>
        <v>#NAME?</v>
      </c>
      <c r="W104" s="48" t="e">
        <f t="shared" ca="1" si="24"/>
        <v>#NAME?</v>
      </c>
      <c r="X104" s="49" t="e">
        <f t="shared" ca="1" si="24"/>
        <v>#NAME?</v>
      </c>
      <c r="Y104" s="50" t="e">
        <f t="shared" ca="1" si="24"/>
        <v>#NAME?</v>
      </c>
      <c r="AI104" s="123">
        <f t="shared" ref="AI104:AN104" si="25">AVERAGE(AI83:AI98)</f>
        <v>0.24890347588264916</v>
      </c>
      <c r="AJ104" s="123">
        <f t="shared" si="25"/>
        <v>0.75109652411735095</v>
      </c>
      <c r="AK104" s="123">
        <f t="shared" si="25"/>
        <v>2.9911940368497984E-2</v>
      </c>
      <c r="AL104" s="123">
        <f t="shared" si="25"/>
        <v>0.97008805963150202</v>
      </c>
      <c r="AM104" s="123">
        <f t="shared" si="25"/>
        <v>3.7491788159421502E-2</v>
      </c>
      <c r="AN104" s="123">
        <f t="shared" si="25"/>
        <v>0.96250821184057844</v>
      </c>
    </row>
    <row r="105" spans="1:40" ht="12.75" thickBot="1">
      <c r="A105" s="3"/>
      <c r="B105" s="4" t="s">
        <v>28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51" t="e">
        <f t="shared" ref="T105:Y105" ca="1" si="26">AVERAGE(T3:T98)</f>
        <v>#NAME?</v>
      </c>
      <c r="U105" s="52" t="e">
        <f t="shared" ca="1" si="26"/>
        <v>#NAME?</v>
      </c>
      <c r="V105" s="53" t="e">
        <f t="shared" ca="1" si="26"/>
        <v>#NAME?</v>
      </c>
      <c r="W105" s="52" t="e">
        <f t="shared" ca="1" si="26"/>
        <v>#NAME?</v>
      </c>
      <c r="X105" s="52" t="e">
        <f t="shared" ca="1" si="26"/>
        <v>#NAME?</v>
      </c>
      <c r="Y105" s="53" t="e">
        <f t="shared" ca="1" si="26"/>
        <v>#NAME?</v>
      </c>
      <c r="AI105" s="123">
        <f t="shared" ref="AI105:AN105" si="27">AVERAGE(AI3:AI70,AI83:AI98)</f>
        <v>6.4177560194029926E-2</v>
      </c>
      <c r="AJ105" s="123">
        <f t="shared" si="27"/>
        <v>0.93582243980597013</v>
      </c>
      <c r="AK105" s="123">
        <f t="shared" si="27"/>
        <v>6.2633846691789808E-3</v>
      </c>
      <c r="AL105" s="123">
        <f t="shared" si="27"/>
        <v>0.99373661533082058</v>
      </c>
      <c r="AM105" s="123">
        <f t="shared" si="27"/>
        <v>7.6778909166494835E-3</v>
      </c>
      <c r="AN105" s="123">
        <f t="shared" si="27"/>
        <v>0.99232210908335061</v>
      </c>
    </row>
    <row r="106" spans="1:40">
      <c r="B106" s="1" t="s">
        <v>29</v>
      </c>
      <c r="I106" s="54">
        <f>GEOMEAN(I3:I98)</f>
        <v>14.523521163963993</v>
      </c>
      <c r="J106" s="54">
        <f>GEOMEAN(J3:J98)</f>
        <v>2.1014987717381834</v>
      </c>
      <c r="Q106" s="54" t="e">
        <f>GEOMEAN(Q3:Q98)</f>
        <v>#NUM!</v>
      </c>
      <c r="R106" s="54" t="e">
        <f>GEOMEAN(R3:R98)</f>
        <v>#NUM!</v>
      </c>
    </row>
    <row r="107" spans="1:40">
      <c r="B107" s="1" t="s">
        <v>30</v>
      </c>
      <c r="Q107" s="55" t="e">
        <f>Q106/I106</f>
        <v>#NUM!</v>
      </c>
      <c r="R107" s="55" t="e">
        <f>R106/J106</f>
        <v>#NUM!</v>
      </c>
    </row>
    <row r="108" spans="1:40">
      <c r="B108" s="1" t="s">
        <v>31</v>
      </c>
      <c r="I108" s="54">
        <f>SUM(I3:I98)/3600</f>
        <v>0.56964388888888884</v>
      </c>
      <c r="J108" s="54">
        <f>SUM(J3:J98)</f>
        <v>303.18656222222216</v>
      </c>
      <c r="Q108" s="54">
        <f>SUM(Q3:Q98)/3600</f>
        <v>0</v>
      </c>
      <c r="R108" s="54">
        <f>SUM(R3:R98)</f>
        <v>0</v>
      </c>
    </row>
    <row r="111" spans="1:40" ht="12.75" thickBot="1">
      <c r="B111" s="1" t="s">
        <v>71</v>
      </c>
      <c r="T111" s="48" t="e">
        <f t="shared" ref="T111:Y111" ca="1" si="28">AVERAGE(T3,T7)</f>
        <v>#NAME?</v>
      </c>
      <c r="U111" s="49" t="e">
        <f t="shared" ca="1" si="28"/>
        <v>#NAME?</v>
      </c>
      <c r="V111" s="49" t="e">
        <f t="shared" ca="1" si="28"/>
        <v>#NAME?</v>
      </c>
      <c r="W111" s="48" t="e">
        <f t="shared" ca="1" si="28"/>
        <v>#NAME?</v>
      </c>
      <c r="X111" s="49" t="e">
        <f t="shared" ca="1" si="28"/>
        <v>#NAME?</v>
      </c>
      <c r="Y111" s="50" t="e">
        <f t="shared" ca="1" si="28"/>
        <v>#NAME?</v>
      </c>
    </row>
    <row r="112" spans="1:40" ht="12.75" thickBot="1">
      <c r="A112" s="3"/>
      <c r="B112" s="4" t="s">
        <v>72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 t="e">
        <f t="shared" ref="T112:Y112" ca="1" si="29">AVERAGE(T3,T7,T11,T15,T19,T23,T27,T31,T35,T39,T43,T47,T51,T55,T59,T63,T67,T71,T75,T79)</f>
        <v>#NAME?</v>
      </c>
      <c r="U112" s="49" t="e">
        <f t="shared" ca="1" si="29"/>
        <v>#NAME?</v>
      </c>
      <c r="V112" s="50" t="e">
        <f t="shared" ca="1" si="29"/>
        <v>#NAME?</v>
      </c>
      <c r="W112" s="49" t="e">
        <f t="shared" ca="1" si="29"/>
        <v>#NAME?</v>
      </c>
      <c r="X112" s="49" t="e">
        <f t="shared" ca="1" si="29"/>
        <v>#NAME?</v>
      </c>
      <c r="Y112" s="50" t="e">
        <f t="shared" ca="1" si="29"/>
        <v>#NAME?</v>
      </c>
    </row>
    <row r="113" spans="2:18">
      <c r="B113" s="1" t="s">
        <v>29</v>
      </c>
      <c r="I113" s="54">
        <f>GEOMEAN(I3:I70)</f>
        <v>15.251751890933642</v>
      </c>
      <c r="J113" s="54">
        <f>GEOMEAN(J3:J70)</f>
        <v>2.1671305490195754</v>
      </c>
      <c r="Q113" s="54" t="e">
        <f>GEOMEAN(Q3:Q70)</f>
        <v>#NUM!</v>
      </c>
      <c r="R113" s="54" t="e">
        <f>GEOMEAN(R3:R70)</f>
        <v>#NUM!</v>
      </c>
    </row>
    <row r="114" spans="2:18">
      <c r="B114" s="1" t="s">
        <v>30</v>
      </c>
      <c r="Q114" s="55" t="e">
        <f>Q113/I113</f>
        <v>#NUM!</v>
      </c>
      <c r="R114" s="55" t="e">
        <f>R113/J113</f>
        <v>#NUM!</v>
      </c>
    </row>
  </sheetData>
  <mergeCells count="4">
    <mergeCell ref="D1:J1"/>
    <mergeCell ref="L1:R1"/>
    <mergeCell ref="T1:V1"/>
    <mergeCell ref="W1:Y1"/>
  </mergeCells>
  <phoneticPr fontId="1" type="noConversion"/>
  <conditionalFormatting sqref="W71:Y82">
    <cfRule type="cellIs" dxfId="631" priority="63" operator="greaterThan">
      <formula>0.03</formula>
    </cfRule>
    <cfRule type="cellIs" dxfId="630" priority="64" stopIfTrue="1" operator="lessThan">
      <formula>-0.03</formula>
    </cfRule>
  </conditionalFormatting>
  <conditionalFormatting sqref="T71:V82">
    <cfRule type="cellIs" dxfId="629" priority="203" operator="greaterThan">
      <formula>0.03</formula>
    </cfRule>
    <cfRule type="cellIs" dxfId="628" priority="204" stopIfTrue="1" operator="lessThan">
      <formula>-0.03</formula>
    </cfRule>
  </conditionalFormatting>
  <conditionalFormatting sqref="T3:V70">
    <cfRule type="cellIs" dxfId="627" priority="201" operator="greaterThan">
      <formula>0.03</formula>
    </cfRule>
    <cfRule type="cellIs" dxfId="626" priority="202" stopIfTrue="1" operator="lessThan">
      <formula>-0.03</formula>
    </cfRule>
  </conditionalFormatting>
  <conditionalFormatting sqref="W3">
    <cfRule type="cellIs" dxfId="625" priority="199" operator="greaterThan">
      <formula>0.03</formula>
    </cfRule>
    <cfRule type="cellIs" dxfId="624" priority="200" stopIfTrue="1" operator="lessThan">
      <formula>-0.03</formula>
    </cfRule>
  </conditionalFormatting>
  <conditionalFormatting sqref="X3">
    <cfRule type="cellIs" dxfId="623" priority="197" operator="greaterThan">
      <formula>0.03</formula>
    </cfRule>
    <cfRule type="cellIs" dxfId="622" priority="198" stopIfTrue="1" operator="lessThan">
      <formula>-0.03</formula>
    </cfRule>
  </conditionalFormatting>
  <conditionalFormatting sqref="Y3">
    <cfRule type="cellIs" dxfId="621" priority="195" operator="greaterThan">
      <formula>0.03</formula>
    </cfRule>
    <cfRule type="cellIs" dxfId="620" priority="196" stopIfTrue="1" operator="lessThan">
      <formula>-0.03</formula>
    </cfRule>
  </conditionalFormatting>
  <conditionalFormatting sqref="W7">
    <cfRule type="cellIs" dxfId="619" priority="193" operator="greaterThan">
      <formula>0.03</formula>
    </cfRule>
    <cfRule type="cellIs" dxfId="618" priority="194" stopIfTrue="1" operator="lessThan">
      <formula>-0.03</formula>
    </cfRule>
  </conditionalFormatting>
  <conditionalFormatting sqref="X7">
    <cfRule type="cellIs" dxfId="617" priority="191" operator="greaterThan">
      <formula>0.03</formula>
    </cfRule>
    <cfRule type="cellIs" dxfId="616" priority="192" stopIfTrue="1" operator="lessThan">
      <formula>-0.03</formula>
    </cfRule>
  </conditionalFormatting>
  <conditionalFormatting sqref="Y7">
    <cfRule type="cellIs" dxfId="615" priority="189" operator="greaterThan">
      <formula>0.03</formula>
    </cfRule>
    <cfRule type="cellIs" dxfId="614" priority="190" stopIfTrue="1" operator="lessThan">
      <formula>-0.03</formula>
    </cfRule>
  </conditionalFormatting>
  <conditionalFormatting sqref="W11">
    <cfRule type="cellIs" dxfId="613" priority="187" operator="greaterThan">
      <formula>0.03</formula>
    </cfRule>
    <cfRule type="cellIs" dxfId="612" priority="188" stopIfTrue="1" operator="lessThan">
      <formula>-0.03</formula>
    </cfRule>
  </conditionalFormatting>
  <conditionalFormatting sqref="X11">
    <cfRule type="cellIs" dxfId="611" priority="185" operator="greaterThan">
      <formula>0.03</formula>
    </cfRule>
    <cfRule type="cellIs" dxfId="610" priority="186" stopIfTrue="1" operator="lessThan">
      <formula>-0.03</formula>
    </cfRule>
  </conditionalFormatting>
  <conditionalFormatting sqref="Y11">
    <cfRule type="cellIs" dxfId="609" priority="183" operator="greaterThan">
      <formula>0.03</formula>
    </cfRule>
    <cfRule type="cellIs" dxfId="608" priority="184" stopIfTrue="1" operator="lessThan">
      <formula>-0.03</formula>
    </cfRule>
  </conditionalFormatting>
  <conditionalFormatting sqref="W15">
    <cfRule type="cellIs" dxfId="607" priority="181" operator="greaterThan">
      <formula>0.03</formula>
    </cfRule>
    <cfRule type="cellIs" dxfId="606" priority="182" stopIfTrue="1" operator="lessThan">
      <formula>-0.03</formula>
    </cfRule>
  </conditionalFormatting>
  <conditionalFormatting sqref="X15">
    <cfRule type="cellIs" dxfId="605" priority="179" operator="greaterThan">
      <formula>0.03</formula>
    </cfRule>
    <cfRule type="cellIs" dxfId="604" priority="180" stopIfTrue="1" operator="lessThan">
      <formula>-0.03</formula>
    </cfRule>
  </conditionalFormatting>
  <conditionalFormatting sqref="Y15">
    <cfRule type="cellIs" dxfId="603" priority="177" operator="greaterThan">
      <formula>0.03</formula>
    </cfRule>
    <cfRule type="cellIs" dxfId="602" priority="178" stopIfTrue="1" operator="lessThan">
      <formula>-0.03</formula>
    </cfRule>
  </conditionalFormatting>
  <conditionalFormatting sqref="W19">
    <cfRule type="cellIs" dxfId="601" priority="175" operator="greaterThan">
      <formula>0.03</formula>
    </cfRule>
    <cfRule type="cellIs" dxfId="600" priority="176" stopIfTrue="1" operator="lessThan">
      <formula>-0.03</formula>
    </cfRule>
  </conditionalFormatting>
  <conditionalFormatting sqref="X19">
    <cfRule type="cellIs" dxfId="599" priority="173" operator="greaterThan">
      <formula>0.03</formula>
    </cfRule>
    <cfRule type="cellIs" dxfId="598" priority="174" stopIfTrue="1" operator="lessThan">
      <formula>-0.03</formula>
    </cfRule>
  </conditionalFormatting>
  <conditionalFormatting sqref="Y19">
    <cfRule type="cellIs" dxfId="597" priority="171" operator="greaterThan">
      <formula>0.03</formula>
    </cfRule>
    <cfRule type="cellIs" dxfId="596" priority="172" stopIfTrue="1" operator="lessThan">
      <formula>-0.03</formula>
    </cfRule>
  </conditionalFormatting>
  <conditionalFormatting sqref="W23">
    <cfRule type="cellIs" dxfId="595" priority="169" operator="greaterThan">
      <formula>0.03</formula>
    </cfRule>
    <cfRule type="cellIs" dxfId="594" priority="170" stopIfTrue="1" operator="lessThan">
      <formula>-0.03</formula>
    </cfRule>
  </conditionalFormatting>
  <conditionalFormatting sqref="X23">
    <cfRule type="cellIs" dxfId="593" priority="167" operator="greaterThan">
      <formula>0.03</formula>
    </cfRule>
    <cfRule type="cellIs" dxfId="592" priority="168" stopIfTrue="1" operator="lessThan">
      <formula>-0.03</formula>
    </cfRule>
  </conditionalFormatting>
  <conditionalFormatting sqref="Y23">
    <cfRule type="cellIs" dxfId="591" priority="165" operator="greaterThan">
      <formula>0.03</formula>
    </cfRule>
    <cfRule type="cellIs" dxfId="590" priority="166" stopIfTrue="1" operator="lessThan">
      <formula>-0.03</formula>
    </cfRule>
  </conditionalFormatting>
  <conditionalFormatting sqref="W27">
    <cfRule type="cellIs" dxfId="589" priority="163" operator="greaterThan">
      <formula>0.03</formula>
    </cfRule>
    <cfRule type="cellIs" dxfId="588" priority="164" stopIfTrue="1" operator="lessThan">
      <formula>-0.03</formula>
    </cfRule>
  </conditionalFormatting>
  <conditionalFormatting sqref="X27">
    <cfRule type="cellIs" dxfId="587" priority="161" operator="greaterThan">
      <formula>0.03</formula>
    </cfRule>
    <cfRule type="cellIs" dxfId="586" priority="162" stopIfTrue="1" operator="lessThan">
      <formula>-0.03</formula>
    </cfRule>
  </conditionalFormatting>
  <conditionalFormatting sqref="Y27">
    <cfRule type="cellIs" dxfId="585" priority="159" operator="greaterThan">
      <formula>0.03</formula>
    </cfRule>
    <cfRule type="cellIs" dxfId="584" priority="160" stopIfTrue="1" operator="lessThan">
      <formula>-0.03</formula>
    </cfRule>
  </conditionalFormatting>
  <conditionalFormatting sqref="W31">
    <cfRule type="cellIs" dxfId="583" priority="157" operator="greaterThan">
      <formula>0.03</formula>
    </cfRule>
    <cfRule type="cellIs" dxfId="582" priority="158" stopIfTrue="1" operator="lessThan">
      <formula>-0.03</formula>
    </cfRule>
  </conditionalFormatting>
  <conditionalFormatting sqref="X31">
    <cfRule type="cellIs" dxfId="581" priority="155" operator="greaterThan">
      <formula>0.03</formula>
    </cfRule>
    <cfRule type="cellIs" dxfId="580" priority="156" stopIfTrue="1" operator="lessThan">
      <formula>-0.03</formula>
    </cfRule>
  </conditionalFormatting>
  <conditionalFormatting sqref="Y31">
    <cfRule type="cellIs" dxfId="579" priority="153" operator="greaterThan">
      <formula>0.03</formula>
    </cfRule>
    <cfRule type="cellIs" dxfId="578" priority="154" stopIfTrue="1" operator="lessThan">
      <formula>-0.03</formula>
    </cfRule>
  </conditionalFormatting>
  <conditionalFormatting sqref="W35">
    <cfRule type="cellIs" dxfId="577" priority="151" operator="greaterThan">
      <formula>0.03</formula>
    </cfRule>
    <cfRule type="cellIs" dxfId="576" priority="152" stopIfTrue="1" operator="lessThan">
      <formula>-0.03</formula>
    </cfRule>
  </conditionalFormatting>
  <conditionalFormatting sqref="X35">
    <cfRule type="cellIs" dxfId="575" priority="149" operator="greaterThan">
      <formula>0.03</formula>
    </cfRule>
    <cfRule type="cellIs" dxfId="574" priority="150" stopIfTrue="1" operator="lessThan">
      <formula>-0.03</formula>
    </cfRule>
  </conditionalFormatting>
  <conditionalFormatting sqref="Y35">
    <cfRule type="cellIs" dxfId="573" priority="147" operator="greaterThan">
      <formula>0.03</formula>
    </cfRule>
    <cfRule type="cellIs" dxfId="572" priority="148" stopIfTrue="1" operator="lessThan">
      <formula>-0.03</formula>
    </cfRule>
  </conditionalFormatting>
  <conditionalFormatting sqref="W39">
    <cfRule type="cellIs" dxfId="571" priority="145" operator="greaterThan">
      <formula>0.03</formula>
    </cfRule>
    <cfRule type="cellIs" dxfId="570" priority="146" stopIfTrue="1" operator="lessThan">
      <formula>-0.03</formula>
    </cfRule>
  </conditionalFormatting>
  <conditionalFormatting sqref="X39">
    <cfRule type="cellIs" dxfId="569" priority="143" operator="greaterThan">
      <formula>0.03</formula>
    </cfRule>
    <cfRule type="cellIs" dxfId="568" priority="144" stopIfTrue="1" operator="lessThan">
      <formula>-0.03</formula>
    </cfRule>
  </conditionalFormatting>
  <conditionalFormatting sqref="Y39">
    <cfRule type="cellIs" dxfId="567" priority="141" operator="greaterThan">
      <formula>0.03</formula>
    </cfRule>
    <cfRule type="cellIs" dxfId="566" priority="142" stopIfTrue="1" operator="lessThan">
      <formula>-0.03</formula>
    </cfRule>
  </conditionalFormatting>
  <conditionalFormatting sqref="W43">
    <cfRule type="cellIs" dxfId="565" priority="139" operator="greaterThan">
      <formula>0.03</formula>
    </cfRule>
    <cfRule type="cellIs" dxfId="564" priority="140" stopIfTrue="1" operator="lessThan">
      <formula>-0.03</formula>
    </cfRule>
  </conditionalFormatting>
  <conditionalFormatting sqref="X43">
    <cfRule type="cellIs" dxfId="563" priority="137" operator="greaterThan">
      <formula>0.03</formula>
    </cfRule>
    <cfRule type="cellIs" dxfId="562" priority="138" stopIfTrue="1" operator="lessThan">
      <formula>-0.03</formula>
    </cfRule>
  </conditionalFormatting>
  <conditionalFormatting sqref="Y43">
    <cfRule type="cellIs" dxfId="561" priority="135" operator="greaterThan">
      <formula>0.03</formula>
    </cfRule>
    <cfRule type="cellIs" dxfId="560" priority="136" stopIfTrue="1" operator="lessThan">
      <formula>-0.03</formula>
    </cfRule>
  </conditionalFormatting>
  <conditionalFormatting sqref="W47">
    <cfRule type="cellIs" dxfId="559" priority="133" operator="greaterThan">
      <formula>0.03</formula>
    </cfRule>
    <cfRule type="cellIs" dxfId="558" priority="134" stopIfTrue="1" operator="lessThan">
      <formula>-0.03</formula>
    </cfRule>
  </conditionalFormatting>
  <conditionalFormatting sqref="X47">
    <cfRule type="cellIs" dxfId="557" priority="131" operator="greaterThan">
      <formula>0.03</formula>
    </cfRule>
    <cfRule type="cellIs" dxfId="556" priority="132" stopIfTrue="1" operator="lessThan">
      <formula>-0.03</formula>
    </cfRule>
  </conditionalFormatting>
  <conditionalFormatting sqref="Y47">
    <cfRule type="cellIs" dxfId="555" priority="129" operator="greaterThan">
      <formula>0.03</formula>
    </cfRule>
    <cfRule type="cellIs" dxfId="554" priority="130" stopIfTrue="1" operator="lessThan">
      <formula>-0.03</formula>
    </cfRule>
  </conditionalFormatting>
  <conditionalFormatting sqref="W51">
    <cfRule type="cellIs" dxfId="553" priority="127" operator="greaterThan">
      <formula>0.03</formula>
    </cfRule>
    <cfRule type="cellIs" dxfId="552" priority="128" stopIfTrue="1" operator="lessThan">
      <formula>-0.03</formula>
    </cfRule>
  </conditionalFormatting>
  <conditionalFormatting sqref="X51">
    <cfRule type="cellIs" dxfId="551" priority="125" operator="greaterThan">
      <formula>0.03</formula>
    </cfRule>
    <cfRule type="cellIs" dxfId="550" priority="126" stopIfTrue="1" operator="lessThan">
      <formula>-0.03</formula>
    </cfRule>
  </conditionalFormatting>
  <conditionalFormatting sqref="Y51">
    <cfRule type="cellIs" dxfId="549" priority="123" operator="greaterThan">
      <formula>0.03</formula>
    </cfRule>
    <cfRule type="cellIs" dxfId="548" priority="124" stopIfTrue="1" operator="lessThan">
      <formula>-0.03</formula>
    </cfRule>
  </conditionalFormatting>
  <conditionalFormatting sqref="W55">
    <cfRule type="cellIs" dxfId="547" priority="121" operator="greaterThan">
      <formula>0.03</formula>
    </cfRule>
    <cfRule type="cellIs" dxfId="546" priority="122" stopIfTrue="1" operator="lessThan">
      <formula>-0.03</formula>
    </cfRule>
  </conditionalFormatting>
  <conditionalFormatting sqref="X55">
    <cfRule type="cellIs" dxfId="545" priority="119" operator="greaterThan">
      <formula>0.03</formula>
    </cfRule>
    <cfRule type="cellIs" dxfId="544" priority="120" stopIfTrue="1" operator="lessThan">
      <formula>-0.03</formula>
    </cfRule>
  </conditionalFormatting>
  <conditionalFormatting sqref="Y55">
    <cfRule type="cellIs" dxfId="543" priority="117" operator="greaterThan">
      <formula>0.03</formula>
    </cfRule>
    <cfRule type="cellIs" dxfId="542" priority="118" stopIfTrue="1" operator="lessThan">
      <formula>-0.03</formula>
    </cfRule>
  </conditionalFormatting>
  <conditionalFormatting sqref="W59">
    <cfRule type="cellIs" dxfId="541" priority="115" operator="greaterThan">
      <formula>0.03</formula>
    </cfRule>
    <cfRule type="cellIs" dxfId="540" priority="116" stopIfTrue="1" operator="lessThan">
      <formula>-0.03</formula>
    </cfRule>
  </conditionalFormatting>
  <conditionalFormatting sqref="X59">
    <cfRule type="cellIs" dxfId="539" priority="113" operator="greaterThan">
      <formula>0.03</formula>
    </cfRule>
    <cfRule type="cellIs" dxfId="538" priority="114" stopIfTrue="1" operator="lessThan">
      <formula>-0.03</formula>
    </cfRule>
  </conditionalFormatting>
  <conditionalFormatting sqref="Y59">
    <cfRule type="cellIs" dxfId="537" priority="111" operator="greaterThan">
      <formula>0.03</formula>
    </cfRule>
    <cfRule type="cellIs" dxfId="536" priority="112" stopIfTrue="1" operator="lessThan">
      <formula>-0.03</formula>
    </cfRule>
  </conditionalFormatting>
  <conditionalFormatting sqref="W63">
    <cfRule type="cellIs" dxfId="535" priority="109" operator="greaterThan">
      <formula>0.03</formula>
    </cfRule>
    <cfRule type="cellIs" dxfId="534" priority="110" stopIfTrue="1" operator="lessThan">
      <formula>-0.03</formula>
    </cfRule>
  </conditionalFormatting>
  <conditionalFormatting sqref="X63">
    <cfRule type="cellIs" dxfId="533" priority="107" operator="greaterThan">
      <formula>0.03</formula>
    </cfRule>
    <cfRule type="cellIs" dxfId="532" priority="108" stopIfTrue="1" operator="lessThan">
      <formula>-0.03</formula>
    </cfRule>
  </conditionalFormatting>
  <conditionalFormatting sqref="Y63">
    <cfRule type="cellIs" dxfId="531" priority="105" operator="greaterThan">
      <formula>0.03</formula>
    </cfRule>
    <cfRule type="cellIs" dxfId="530" priority="106" stopIfTrue="1" operator="lessThan">
      <formula>-0.03</formula>
    </cfRule>
  </conditionalFormatting>
  <conditionalFormatting sqref="W67">
    <cfRule type="cellIs" dxfId="529" priority="103" operator="greaterThan">
      <formula>0.03</formula>
    </cfRule>
    <cfRule type="cellIs" dxfId="528" priority="104" stopIfTrue="1" operator="lessThan">
      <formula>-0.03</formula>
    </cfRule>
  </conditionalFormatting>
  <conditionalFormatting sqref="X67">
    <cfRule type="cellIs" dxfId="527" priority="101" operator="greaterThan">
      <formula>0.03</formula>
    </cfRule>
    <cfRule type="cellIs" dxfId="526" priority="102" stopIfTrue="1" operator="lessThan">
      <formula>-0.03</formula>
    </cfRule>
  </conditionalFormatting>
  <conditionalFormatting sqref="Y67">
    <cfRule type="cellIs" dxfId="525" priority="99" operator="greaterThan">
      <formula>0.03</formula>
    </cfRule>
    <cfRule type="cellIs" dxfId="524" priority="100" stopIfTrue="1" operator="lessThan">
      <formula>-0.03</formula>
    </cfRule>
  </conditionalFormatting>
  <conditionalFormatting sqref="W6:X6">
    <cfRule type="cellIs" dxfId="523" priority="97" operator="greaterThan">
      <formula>0.03</formula>
    </cfRule>
    <cfRule type="cellIs" dxfId="522" priority="98" stopIfTrue="1" operator="lessThan">
      <formula>-0.03</formula>
    </cfRule>
  </conditionalFormatting>
  <conditionalFormatting sqref="W10:X10">
    <cfRule type="cellIs" dxfId="521" priority="95" operator="greaterThan">
      <formula>0.03</formula>
    </cfRule>
    <cfRule type="cellIs" dxfId="520" priority="96" stopIfTrue="1" operator="lessThan">
      <formula>-0.03</formula>
    </cfRule>
  </conditionalFormatting>
  <conditionalFormatting sqref="W14:X14">
    <cfRule type="cellIs" dxfId="519" priority="93" operator="greaterThan">
      <formula>0.03</formula>
    </cfRule>
    <cfRule type="cellIs" dxfId="518" priority="94" stopIfTrue="1" operator="lessThan">
      <formula>-0.03</formula>
    </cfRule>
  </conditionalFormatting>
  <conditionalFormatting sqref="W18:X18">
    <cfRule type="cellIs" dxfId="517" priority="91" operator="greaterThan">
      <formula>0.03</formula>
    </cfRule>
    <cfRule type="cellIs" dxfId="516" priority="92" stopIfTrue="1" operator="lessThan">
      <formula>-0.03</formula>
    </cfRule>
  </conditionalFormatting>
  <conditionalFormatting sqref="W22:X22">
    <cfRule type="cellIs" dxfId="515" priority="89" operator="greaterThan">
      <formula>0.03</formula>
    </cfRule>
    <cfRule type="cellIs" dxfId="514" priority="90" stopIfTrue="1" operator="lessThan">
      <formula>-0.03</formula>
    </cfRule>
  </conditionalFormatting>
  <conditionalFormatting sqref="W26:X26">
    <cfRule type="cellIs" dxfId="513" priority="87" operator="greaterThan">
      <formula>0.03</formula>
    </cfRule>
    <cfRule type="cellIs" dxfId="512" priority="88" stopIfTrue="1" operator="lessThan">
      <formula>-0.03</formula>
    </cfRule>
  </conditionalFormatting>
  <conditionalFormatting sqref="W30:X30">
    <cfRule type="cellIs" dxfId="511" priority="85" operator="greaterThan">
      <formula>0.03</formula>
    </cfRule>
    <cfRule type="cellIs" dxfId="510" priority="86" stopIfTrue="1" operator="lessThan">
      <formula>-0.03</formula>
    </cfRule>
  </conditionalFormatting>
  <conditionalFormatting sqref="W34:X34">
    <cfRule type="cellIs" dxfId="509" priority="83" operator="greaterThan">
      <formula>0.03</formula>
    </cfRule>
    <cfRule type="cellIs" dxfId="508" priority="84" stopIfTrue="1" operator="lessThan">
      <formula>-0.03</formula>
    </cfRule>
  </conditionalFormatting>
  <conditionalFormatting sqref="W38:X38">
    <cfRule type="cellIs" dxfId="507" priority="81" operator="greaterThan">
      <formula>0.03</formula>
    </cfRule>
    <cfRule type="cellIs" dxfId="506" priority="82" stopIfTrue="1" operator="lessThan">
      <formula>-0.03</formula>
    </cfRule>
  </conditionalFormatting>
  <conditionalFormatting sqref="W42:X42">
    <cfRule type="cellIs" dxfId="505" priority="79" operator="greaterThan">
      <formula>0.03</formula>
    </cfRule>
    <cfRule type="cellIs" dxfId="504" priority="80" stopIfTrue="1" operator="lessThan">
      <formula>-0.03</formula>
    </cfRule>
  </conditionalFormatting>
  <conditionalFormatting sqref="W46:X46">
    <cfRule type="cellIs" dxfId="503" priority="77" operator="greaterThan">
      <formula>0.03</formula>
    </cfRule>
    <cfRule type="cellIs" dxfId="502" priority="78" stopIfTrue="1" operator="lessThan">
      <formula>-0.03</formula>
    </cfRule>
  </conditionalFormatting>
  <conditionalFormatting sqref="W50:X50">
    <cfRule type="cellIs" dxfId="501" priority="75" operator="greaterThan">
      <formula>0.03</formula>
    </cfRule>
    <cfRule type="cellIs" dxfId="500" priority="76" stopIfTrue="1" operator="lessThan">
      <formula>-0.03</formula>
    </cfRule>
  </conditionalFormatting>
  <conditionalFormatting sqref="W54:X54">
    <cfRule type="cellIs" dxfId="499" priority="73" operator="greaterThan">
      <formula>0.03</formula>
    </cfRule>
    <cfRule type="cellIs" dxfId="498" priority="74" stopIfTrue="1" operator="lessThan">
      <formula>-0.03</formula>
    </cfRule>
  </conditionalFormatting>
  <conditionalFormatting sqref="W58:X58">
    <cfRule type="cellIs" dxfId="497" priority="71" operator="greaterThan">
      <formula>0.03</formula>
    </cfRule>
    <cfRule type="cellIs" dxfId="496" priority="72" stopIfTrue="1" operator="lessThan">
      <formula>-0.03</formula>
    </cfRule>
  </conditionalFormatting>
  <conditionalFormatting sqref="W62:X62">
    <cfRule type="cellIs" dxfId="495" priority="69" operator="greaterThan">
      <formula>0.03</formula>
    </cfRule>
    <cfRule type="cellIs" dxfId="494" priority="70" stopIfTrue="1" operator="lessThan">
      <formula>-0.03</formula>
    </cfRule>
  </conditionalFormatting>
  <conditionalFormatting sqref="W66:X66">
    <cfRule type="cellIs" dxfId="493" priority="67" operator="greaterThan">
      <formula>0.03</formula>
    </cfRule>
    <cfRule type="cellIs" dxfId="492" priority="68" stopIfTrue="1" operator="lessThan">
      <formula>-0.03</formula>
    </cfRule>
  </conditionalFormatting>
  <conditionalFormatting sqref="W70:X70">
    <cfRule type="cellIs" dxfId="491" priority="65" operator="greaterThan">
      <formula>0.03</formula>
    </cfRule>
    <cfRule type="cellIs" dxfId="490" priority="66" stopIfTrue="1" operator="lessThan">
      <formula>-0.03</formula>
    </cfRule>
  </conditionalFormatting>
  <conditionalFormatting sqref="T83:V98">
    <cfRule type="cellIs" dxfId="489" priority="61" operator="greaterThan">
      <formula>0.03</formula>
    </cfRule>
    <cfRule type="cellIs" dxfId="488" priority="62" stopIfTrue="1" operator="lessThan">
      <formula>-0.03</formula>
    </cfRule>
  </conditionalFormatting>
  <conditionalFormatting sqref="W83">
    <cfRule type="cellIs" dxfId="487" priority="59" operator="greaterThan">
      <formula>0.03</formula>
    </cfRule>
    <cfRule type="cellIs" dxfId="486" priority="60" stopIfTrue="1" operator="lessThan">
      <formula>-0.03</formula>
    </cfRule>
  </conditionalFormatting>
  <conditionalFormatting sqref="X83">
    <cfRule type="cellIs" dxfId="485" priority="57" operator="greaterThan">
      <formula>0.03</formula>
    </cfRule>
    <cfRule type="cellIs" dxfId="484" priority="58" stopIfTrue="1" operator="lessThan">
      <formula>-0.03</formula>
    </cfRule>
  </conditionalFormatting>
  <conditionalFormatting sqref="Y83">
    <cfRule type="cellIs" dxfId="483" priority="55" operator="greaterThan">
      <formula>0.03</formula>
    </cfRule>
    <cfRule type="cellIs" dxfId="482" priority="56" stopIfTrue="1" operator="lessThan">
      <formula>-0.03</formula>
    </cfRule>
  </conditionalFormatting>
  <conditionalFormatting sqref="W87">
    <cfRule type="cellIs" dxfId="481" priority="53" operator="greaterThan">
      <formula>0.03</formula>
    </cfRule>
    <cfRule type="cellIs" dxfId="480" priority="54" stopIfTrue="1" operator="lessThan">
      <formula>-0.03</formula>
    </cfRule>
  </conditionalFormatting>
  <conditionalFormatting sqref="X87">
    <cfRule type="cellIs" dxfId="479" priority="51" operator="greaterThan">
      <formula>0.03</formula>
    </cfRule>
    <cfRule type="cellIs" dxfId="478" priority="52" stopIfTrue="1" operator="lessThan">
      <formula>-0.03</formula>
    </cfRule>
  </conditionalFormatting>
  <conditionalFormatting sqref="Y87">
    <cfRule type="cellIs" dxfId="477" priority="49" operator="greaterThan">
      <formula>0.03</formula>
    </cfRule>
    <cfRule type="cellIs" dxfId="476" priority="50" stopIfTrue="1" operator="lessThan">
      <formula>-0.03</formula>
    </cfRule>
  </conditionalFormatting>
  <conditionalFormatting sqref="W91">
    <cfRule type="cellIs" dxfId="475" priority="47" operator="greaterThan">
      <formula>0.03</formula>
    </cfRule>
    <cfRule type="cellIs" dxfId="474" priority="48" stopIfTrue="1" operator="lessThan">
      <formula>-0.03</formula>
    </cfRule>
  </conditionalFormatting>
  <conditionalFormatting sqref="X91">
    <cfRule type="cellIs" dxfId="473" priority="45" operator="greaterThan">
      <formula>0.03</formula>
    </cfRule>
    <cfRule type="cellIs" dxfId="472" priority="46" stopIfTrue="1" operator="lessThan">
      <formula>-0.03</formula>
    </cfRule>
  </conditionalFormatting>
  <conditionalFormatting sqref="Y91">
    <cfRule type="cellIs" dxfId="471" priority="43" operator="greaterThan">
      <formula>0.03</formula>
    </cfRule>
    <cfRule type="cellIs" dxfId="470" priority="44" stopIfTrue="1" operator="lessThan">
      <formula>-0.03</formula>
    </cfRule>
  </conditionalFormatting>
  <conditionalFormatting sqref="W95">
    <cfRule type="cellIs" dxfId="469" priority="41" operator="greaterThan">
      <formula>0.03</formula>
    </cfRule>
    <cfRule type="cellIs" dxfId="468" priority="42" stopIfTrue="1" operator="lessThan">
      <formula>-0.03</formula>
    </cfRule>
  </conditionalFormatting>
  <conditionalFormatting sqref="X95">
    <cfRule type="cellIs" dxfId="467" priority="39" operator="greaterThan">
      <formula>0.03</formula>
    </cfRule>
    <cfRule type="cellIs" dxfId="466" priority="40" stopIfTrue="1" operator="lessThan">
      <formula>-0.03</formula>
    </cfRule>
  </conditionalFormatting>
  <conditionalFormatting sqref="Y95">
    <cfRule type="cellIs" dxfId="465" priority="37" operator="greaterThan">
      <formula>0.03</formula>
    </cfRule>
    <cfRule type="cellIs" dxfId="464" priority="38" stopIfTrue="1" operator="lessThan">
      <formula>-0.03</formula>
    </cfRule>
  </conditionalFormatting>
  <conditionalFormatting sqref="W86:X86">
    <cfRule type="cellIs" dxfId="463" priority="35" operator="greaterThan">
      <formula>0.03</formula>
    </cfRule>
    <cfRule type="cellIs" dxfId="462" priority="36" stopIfTrue="1" operator="lessThan">
      <formula>-0.03</formula>
    </cfRule>
  </conditionalFormatting>
  <conditionalFormatting sqref="W90:X90">
    <cfRule type="cellIs" dxfId="461" priority="33" operator="greaterThan">
      <formula>0.03</formula>
    </cfRule>
    <cfRule type="cellIs" dxfId="460" priority="34" stopIfTrue="1" operator="lessThan">
      <formula>-0.03</formula>
    </cfRule>
  </conditionalFormatting>
  <conditionalFormatting sqref="W94:X94">
    <cfRule type="cellIs" dxfId="459" priority="31" operator="greaterThan">
      <formula>0.03</formula>
    </cfRule>
    <cfRule type="cellIs" dxfId="458" priority="32" stopIfTrue="1" operator="lessThan">
      <formula>-0.03</formula>
    </cfRule>
  </conditionalFormatting>
  <conditionalFormatting sqref="W98:X98">
    <cfRule type="cellIs" dxfId="457" priority="29" operator="greaterThan">
      <formula>0.03</formula>
    </cfRule>
    <cfRule type="cellIs" dxfId="456" priority="30" stopIfTrue="1" operator="lessThan">
      <formula>-0.03</formula>
    </cfRule>
  </conditionalFormatting>
  <conditionalFormatting sqref="T105:V105">
    <cfRule type="cellIs" dxfId="455" priority="27" operator="greaterThan">
      <formula>0.03</formula>
    </cfRule>
    <cfRule type="cellIs" dxfId="454" priority="28" stopIfTrue="1" operator="lessThan">
      <formula>-0.03</formula>
    </cfRule>
  </conditionalFormatting>
  <conditionalFormatting sqref="W105:Y105">
    <cfRule type="cellIs" dxfId="453" priority="25" operator="greaterThan">
      <formula>0.03</formula>
    </cfRule>
    <cfRule type="cellIs" dxfId="452" priority="26" stopIfTrue="1" operator="lessThan">
      <formula>-0.03</formula>
    </cfRule>
  </conditionalFormatting>
  <conditionalFormatting sqref="T99:V104">
    <cfRule type="cellIs" dxfId="451" priority="23" operator="greaterThan">
      <formula>0.03</formula>
    </cfRule>
    <cfRule type="cellIs" dxfId="450" priority="24" stopIfTrue="1" operator="lessThan">
      <formula>-0.03</formula>
    </cfRule>
  </conditionalFormatting>
  <conditionalFormatting sqref="W99:Y103">
    <cfRule type="cellIs" dxfId="449" priority="21" operator="greaterThan">
      <formula>0.03</formula>
    </cfRule>
    <cfRule type="cellIs" dxfId="448" priority="22" stopIfTrue="1" operator="lessThan">
      <formula>-0.03</formula>
    </cfRule>
  </conditionalFormatting>
  <conditionalFormatting sqref="W104">
    <cfRule type="cellIs" dxfId="447" priority="19" operator="greaterThan">
      <formula>0.03</formula>
    </cfRule>
    <cfRule type="cellIs" dxfId="446" priority="20" stopIfTrue="1" operator="lessThan">
      <formula>-0.03</formula>
    </cfRule>
  </conditionalFormatting>
  <conditionalFormatting sqref="X104">
    <cfRule type="cellIs" dxfId="445" priority="17" operator="greaterThan">
      <formula>0.03</formula>
    </cfRule>
    <cfRule type="cellIs" dxfId="444" priority="18" stopIfTrue="1" operator="lessThan">
      <formula>-0.03</formula>
    </cfRule>
  </conditionalFormatting>
  <conditionalFormatting sqref="Y104">
    <cfRule type="cellIs" dxfId="443" priority="15" operator="greaterThan">
      <formula>0.03</formula>
    </cfRule>
    <cfRule type="cellIs" dxfId="442" priority="16" stopIfTrue="1" operator="lessThan">
      <formula>-0.03</formula>
    </cfRule>
  </conditionalFormatting>
  <conditionalFormatting sqref="T111:V111">
    <cfRule type="cellIs" dxfId="441" priority="13" operator="greaterThan">
      <formula>0.03</formula>
    </cfRule>
    <cfRule type="cellIs" dxfId="440" priority="14" stopIfTrue="1" operator="lessThan">
      <formula>-0.03</formula>
    </cfRule>
  </conditionalFormatting>
  <conditionalFormatting sqref="W111">
    <cfRule type="cellIs" dxfId="439" priority="9" operator="greaterThan">
      <formula>0.03</formula>
    </cfRule>
    <cfRule type="cellIs" dxfId="438" priority="10" stopIfTrue="1" operator="lessThan">
      <formula>-0.03</formula>
    </cfRule>
  </conditionalFormatting>
  <conditionalFormatting sqref="X111">
    <cfRule type="cellIs" dxfId="437" priority="7" operator="greaterThan">
      <formula>0.03</formula>
    </cfRule>
    <cfRule type="cellIs" dxfId="436" priority="8" stopIfTrue="1" operator="lessThan">
      <formula>-0.03</formula>
    </cfRule>
  </conditionalFormatting>
  <conditionalFormatting sqref="Y111">
    <cfRule type="cellIs" dxfId="435" priority="5" operator="greaterThan">
      <formula>0.03</formula>
    </cfRule>
    <cfRule type="cellIs" dxfId="434" priority="6" stopIfTrue="1" operator="lessThan">
      <formula>-0.03</formula>
    </cfRule>
  </conditionalFormatting>
  <conditionalFormatting sqref="T112:V112">
    <cfRule type="cellIs" dxfId="433" priority="3" operator="greaterThan">
      <formula>0.03</formula>
    </cfRule>
    <cfRule type="cellIs" dxfId="432" priority="4" stopIfTrue="1" operator="lessThan">
      <formula>-0.03</formula>
    </cfRule>
  </conditionalFormatting>
  <conditionalFormatting sqref="W112:Y112">
    <cfRule type="cellIs" dxfId="431" priority="1" operator="greaterThan">
      <formula>0.03</formula>
    </cfRule>
    <cfRule type="cellIs" dxfId="430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Summary (Full)</vt:lpstr>
      <vt:lpstr>Plot</vt:lpstr>
      <vt:lpstr>AI-Main</vt:lpstr>
      <vt:lpstr>RA-Main</vt:lpstr>
      <vt:lpstr>LB-Main</vt:lpstr>
      <vt:lpstr>LP-Main</vt:lpstr>
      <vt:lpstr>AI-HE10</vt:lpstr>
      <vt:lpstr>RA-HE10</vt:lpstr>
      <vt:lpstr>LB-HE10</vt:lpstr>
      <vt:lpstr>LP-HE10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Bossen</dc:creator>
  <cp:lastModifiedBy>WRJ436</cp:lastModifiedBy>
  <dcterms:created xsi:type="dcterms:W3CDTF">2011-06-30T00:09:01Z</dcterms:created>
  <dcterms:modified xsi:type="dcterms:W3CDTF">2012-10-02T02:27:59Z</dcterms:modified>
</cp:coreProperties>
</file>