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21840" windowHeight="13740"/>
  </bookViews>
  <sheets>
    <sheet name="AI_Main" sheetId="1" r:id="rId1"/>
    <sheet name="RA_Main" sheetId="2" r:id="rId2"/>
    <sheet name="LD_Main" sheetId="3" r:id="rId3"/>
  </sheets>
  <calcPr calcId="125725" concurrentCalc="0"/>
</workbook>
</file>

<file path=xl/calcChain.xml><?xml version="1.0" encoding="utf-8"?>
<calcChain xmlns="http://schemas.openxmlformats.org/spreadsheetml/2006/main">
  <c r="K54" i="2"/>
  <c r="K55"/>
  <c r="K56"/>
  <c r="K53"/>
  <c r="M5" i="1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4"/>
  <c r="K7" i="3"/>
  <c r="K6"/>
  <c r="K7" i="2"/>
  <c r="K6"/>
  <c r="K7" i="1"/>
  <c r="K6"/>
  <c r="M24" i="3"/>
  <c r="M25"/>
  <c r="M26"/>
  <c r="M27"/>
  <c r="O27"/>
  <c r="N27"/>
  <c r="M21"/>
  <c r="M22"/>
  <c r="M23"/>
  <c r="O23"/>
  <c r="N23"/>
  <c r="M17"/>
  <c r="M18"/>
  <c r="M19"/>
  <c r="M20"/>
  <c r="O20"/>
  <c r="N20"/>
  <c r="M13"/>
  <c r="M14"/>
  <c r="M15"/>
  <c r="M16"/>
  <c r="O16"/>
  <c r="N16"/>
  <c r="M8"/>
  <c r="M9"/>
  <c r="M10"/>
  <c r="M11"/>
  <c r="M12"/>
  <c r="O12"/>
  <c r="N12"/>
  <c r="K24" i="2"/>
  <c r="M24"/>
  <c r="K25"/>
  <c r="M25"/>
  <c r="K26"/>
  <c r="M26"/>
  <c r="K27"/>
  <c r="M27"/>
  <c r="O27"/>
  <c r="L24"/>
  <c r="L25"/>
  <c r="L26"/>
  <c r="L27"/>
  <c r="N27"/>
  <c r="K17"/>
  <c r="M17"/>
  <c r="K18"/>
  <c r="M18"/>
  <c r="K19"/>
  <c r="M19"/>
  <c r="K20"/>
  <c r="M20"/>
  <c r="O20"/>
  <c r="L17"/>
  <c r="L18"/>
  <c r="L19"/>
  <c r="L20"/>
  <c r="N20"/>
  <c r="K13"/>
  <c r="M13"/>
  <c r="K14"/>
  <c r="M14"/>
  <c r="K15"/>
  <c r="M15"/>
  <c r="K16"/>
  <c r="M16"/>
  <c r="O16"/>
  <c r="L13"/>
  <c r="L14"/>
  <c r="L15"/>
  <c r="L16"/>
  <c r="N16"/>
  <c r="K8"/>
  <c r="M8"/>
  <c r="K9"/>
  <c r="M9"/>
  <c r="K10"/>
  <c r="M10"/>
  <c r="K11"/>
  <c r="M11"/>
  <c r="K12"/>
  <c r="M12"/>
  <c r="O12"/>
  <c r="L8"/>
  <c r="L9"/>
  <c r="L10"/>
  <c r="L11"/>
  <c r="L12"/>
  <c r="N12"/>
  <c r="M6"/>
  <c r="M7"/>
  <c r="K4"/>
  <c r="M4"/>
  <c r="K5"/>
  <c r="M5"/>
  <c r="O7"/>
  <c r="L6"/>
  <c r="L7"/>
  <c r="L4"/>
  <c r="L5"/>
  <c r="N7"/>
  <c r="K21" i="1"/>
  <c r="K22"/>
  <c r="K23"/>
  <c r="O23"/>
  <c r="L21"/>
  <c r="L22"/>
  <c r="L23"/>
  <c r="N23"/>
  <c r="K24"/>
  <c r="K25"/>
  <c r="K26"/>
  <c r="K27"/>
  <c r="O27"/>
  <c r="L24"/>
  <c r="L25"/>
  <c r="L26"/>
  <c r="L27"/>
  <c r="N27"/>
  <c r="K17"/>
  <c r="K18"/>
  <c r="K19"/>
  <c r="K20"/>
  <c r="O20"/>
  <c r="L17"/>
  <c r="L18"/>
  <c r="L19"/>
  <c r="L20"/>
  <c r="N20"/>
  <c r="K13"/>
  <c r="K14"/>
  <c r="K15"/>
  <c r="K16"/>
  <c r="O16"/>
  <c r="L13"/>
  <c r="L14"/>
  <c r="L15"/>
  <c r="L16"/>
  <c r="N16"/>
  <c r="K8"/>
  <c r="K9"/>
  <c r="K10"/>
  <c r="K11"/>
  <c r="K12"/>
  <c r="O12"/>
  <c r="L8"/>
  <c r="L9"/>
  <c r="L10"/>
  <c r="L11"/>
  <c r="L12"/>
  <c r="N12"/>
  <c r="K4"/>
  <c r="K5"/>
  <c r="O7"/>
  <c r="L6"/>
  <c r="L7"/>
  <c r="L4"/>
  <c r="L5"/>
  <c r="N7"/>
  <c r="K27" i="3"/>
  <c r="L27"/>
  <c r="K26"/>
  <c r="L26"/>
  <c r="K25"/>
  <c r="L25"/>
  <c r="K24"/>
  <c r="L24"/>
  <c r="K23"/>
  <c r="L23"/>
  <c r="K22"/>
  <c r="L22"/>
  <c r="K21"/>
  <c r="L21"/>
  <c r="K20"/>
  <c r="L20"/>
  <c r="K19"/>
  <c r="L19"/>
  <c r="K18"/>
  <c r="L18"/>
  <c r="K17"/>
  <c r="L17"/>
  <c r="K16"/>
  <c r="L16"/>
  <c r="K15"/>
  <c r="L15"/>
  <c r="K14"/>
  <c r="L14"/>
  <c r="K13"/>
  <c r="L13"/>
  <c r="K12"/>
  <c r="L12"/>
  <c r="K11"/>
  <c r="L11"/>
  <c r="K10"/>
  <c r="L10"/>
  <c r="K9"/>
  <c r="L9"/>
  <c r="K8"/>
  <c r="L8"/>
  <c r="K5"/>
  <c r="K4"/>
  <c r="K23" i="2"/>
  <c r="K22"/>
  <c r="K21"/>
  <c r="I27" i="3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28"/>
  <c r="I27" i="2"/>
  <c r="I26"/>
  <c r="I25"/>
  <c r="I24"/>
  <c r="I20"/>
  <c r="I19"/>
  <c r="I18"/>
  <c r="I17"/>
  <c r="I16"/>
  <c r="I15"/>
  <c r="I14"/>
  <c r="I13"/>
  <c r="I12"/>
  <c r="I11"/>
  <c r="I10"/>
  <c r="I9"/>
  <c r="I8"/>
  <c r="I7"/>
  <c r="I6"/>
  <c r="I5"/>
  <c r="I4"/>
  <c r="I28"/>
  <c r="I28" i="1"/>
</calcChain>
</file>

<file path=xl/sharedStrings.xml><?xml version="1.0" encoding="utf-8"?>
<sst xmlns="http://schemas.openxmlformats.org/spreadsheetml/2006/main" count="123" uniqueCount="40">
  <si>
    <t>Cactus</t>
  </si>
  <si>
    <t>BasketballDrive</t>
  </si>
  <si>
    <t>BQTerrace</t>
  </si>
  <si>
    <t>BasketballDrill</t>
  </si>
  <si>
    <t>BQMall</t>
  </si>
  <si>
    <t>PartyScene</t>
  </si>
  <si>
    <t>RaceHorses</t>
  </si>
  <si>
    <t>BasketballPass</t>
  </si>
  <si>
    <t>BQSquare</t>
  </si>
  <si>
    <t>BlowingBubbles</t>
  </si>
  <si>
    <t>FourPeople</t>
  </si>
  <si>
    <t>Johnny</t>
  </si>
  <si>
    <t>KristenAndSara</t>
  </si>
  <si>
    <t>BasketballDrillText</t>
  </si>
  <si>
    <t>ChinaSpeed</t>
  </si>
  <si>
    <t>SlideEditing</t>
  </si>
  <si>
    <t>SlideShow</t>
  </si>
  <si>
    <t>kbps</t>
  </si>
  <si>
    <t>Enc T [s]</t>
  </si>
  <si>
    <t>Dec T [s]</t>
  </si>
  <si>
    <t>Sequence name</t>
  </si>
  <si>
    <t>Tested</t>
  </si>
  <si>
    <t>Reference</t>
  </si>
  <si>
    <t>delta-rate</t>
  </si>
  <si>
    <t>Average</t>
  </si>
  <si>
    <t>Traffic</t>
  </si>
  <si>
    <t>PeopleOnStreet</t>
  </si>
  <si>
    <t>Nebuta</t>
  </si>
  <si>
    <t>SteamLocomotive</t>
  </si>
  <si>
    <t>Kimono</t>
  </si>
  <si>
    <t>ParkScene</t>
  </si>
  <si>
    <t>Bitrate of raw data</t>
  </si>
  <si>
    <t>CR of reference</t>
  </si>
  <si>
    <t>CR of tested</t>
  </si>
  <si>
    <t>CR of reference (per class average)</t>
  </si>
  <si>
    <t>CR of tested (per class average)</t>
  </si>
  <si>
    <t xml:space="preserve">                    BasketballDrillText_832x480_50</t>
  </si>
  <si>
    <t xml:space="preserve">                            ChinaSpeed_1024x768_30</t>
  </si>
  <si>
    <t xml:space="preserve">                          SlideEditing_1280x720_30</t>
  </si>
  <si>
    <t xml:space="preserve">                             SlideShow_1280x720_20</t>
  </si>
</sst>
</file>

<file path=xl/styles.xml><?xml version="1.0" encoding="utf-8"?>
<styleSheet xmlns="http://schemas.openxmlformats.org/spreadsheetml/2006/main">
  <numFmts count="3">
    <numFmt numFmtId="164" formatCode="0.00_ "/>
    <numFmt numFmtId="165" formatCode="0.0%"/>
    <numFmt numFmtId="168" formatCode="0.000_ "/>
  </numFmts>
  <fonts count="8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12"/>
      <color theme="1"/>
      <name val="Calibri"/>
      <family val="2"/>
      <scheme val="minor"/>
    </font>
    <font>
      <sz val="9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2"/>
    <xf numFmtId="0" fontId="3" fillId="0" borderId="0" xfId="2" applyNumberFormat="1" applyFont="1"/>
    <xf numFmtId="9" fontId="2" fillId="0" borderId="0" xfId="1" applyFont="1"/>
    <xf numFmtId="164" fontId="0" fillId="0" borderId="0" xfId="0" applyNumberFormat="1"/>
    <xf numFmtId="0" fontId="4" fillId="0" borderId="0" xfId="2" applyNumberFormat="1" applyFont="1"/>
    <xf numFmtId="0" fontId="6" fillId="0" borderId="0" xfId="0" applyFont="1" applyBorder="1"/>
    <xf numFmtId="0" fontId="4" fillId="0" borderId="3" xfId="2" applyNumberFormat="1" applyFont="1" applyBorder="1"/>
    <xf numFmtId="0" fontId="4" fillId="0" borderId="12" xfId="2" applyNumberFormat="1" applyFont="1" applyBorder="1"/>
    <xf numFmtId="0" fontId="7" fillId="0" borderId="13" xfId="2" applyFont="1" applyBorder="1"/>
    <xf numFmtId="0" fontId="7" fillId="0" borderId="14" xfId="2" applyFont="1" applyBorder="1"/>
    <xf numFmtId="0" fontId="7" fillId="0" borderId="3" xfId="2" applyFont="1" applyFill="1" applyBorder="1"/>
    <xf numFmtId="165" fontId="7" fillId="0" borderId="9" xfId="1" applyNumberFormat="1" applyFont="1" applyBorder="1"/>
    <xf numFmtId="165" fontId="7" fillId="0" borderId="10" xfId="1" applyNumberFormat="1" applyFont="1" applyBorder="1"/>
    <xf numFmtId="0" fontId="4" fillId="0" borderId="1" xfId="2" applyNumberFormat="1" applyFont="1" applyBorder="1"/>
    <xf numFmtId="164" fontId="7" fillId="0" borderId="9" xfId="0" applyNumberFormat="1" applyFont="1" applyBorder="1"/>
    <xf numFmtId="164" fontId="7" fillId="0" borderId="6" xfId="0" applyNumberFormat="1" applyFont="1" applyBorder="1"/>
    <xf numFmtId="164" fontId="7" fillId="0" borderId="7" xfId="0" applyNumberFormat="1" applyFont="1" applyBorder="1"/>
    <xf numFmtId="164" fontId="7" fillId="0" borderId="19" xfId="0" applyNumberFormat="1" applyFont="1" applyBorder="1"/>
    <xf numFmtId="164" fontId="7" fillId="0" borderId="10" xfId="0" applyNumberFormat="1" applyFont="1" applyBorder="1"/>
    <xf numFmtId="164" fontId="7" fillId="0" borderId="8" xfId="0" applyNumberFormat="1" applyFont="1" applyBorder="1"/>
    <xf numFmtId="164" fontId="7" fillId="0" borderId="4" xfId="0" applyNumberFormat="1" applyFont="1" applyBorder="1"/>
    <xf numFmtId="164" fontId="7" fillId="0" borderId="20" xfId="0" applyNumberFormat="1" applyFont="1" applyBorder="1"/>
    <xf numFmtId="164" fontId="7" fillId="0" borderId="11" xfId="0" applyNumberFormat="1" applyFont="1" applyBorder="1"/>
    <xf numFmtId="164" fontId="7" fillId="0" borderId="15" xfId="0" applyNumberFormat="1" applyFont="1" applyBorder="1"/>
    <xf numFmtId="164" fontId="7" fillId="0" borderId="5" xfId="0" applyNumberFormat="1" applyFont="1" applyBorder="1"/>
    <xf numFmtId="164" fontId="7" fillId="0" borderId="21" xfId="0" applyNumberFormat="1" applyFont="1" applyBorder="1"/>
    <xf numFmtId="0" fontId="7" fillId="0" borderId="12" xfId="2" applyFont="1" applyBorder="1"/>
    <xf numFmtId="165" fontId="7" fillId="0" borderId="2" xfId="0" applyNumberFormat="1" applyFont="1" applyBorder="1"/>
    <xf numFmtId="2" fontId="0" fillId="0" borderId="0" xfId="0" applyNumberFormat="1"/>
    <xf numFmtId="0" fontId="5" fillId="0" borderId="16" xfId="2" applyNumberFormat="1" applyFont="1" applyBorder="1" applyAlignment="1">
      <alignment horizontal="center"/>
    </xf>
    <xf numFmtId="0" fontId="5" fillId="0" borderId="17" xfId="2" applyNumberFormat="1" applyFont="1" applyBorder="1" applyAlignment="1">
      <alignment horizontal="center"/>
    </xf>
    <xf numFmtId="0" fontId="5" fillId="0" borderId="18" xfId="2" applyNumberFormat="1" applyFont="1" applyBorder="1" applyAlignment="1">
      <alignment horizontal="center"/>
    </xf>
    <xf numFmtId="0" fontId="6" fillId="0" borderId="16" xfId="2" applyFont="1" applyBorder="1" applyAlignment="1">
      <alignment horizontal="center"/>
    </xf>
    <xf numFmtId="0" fontId="6" fillId="0" borderId="17" xfId="2" applyFont="1" applyBorder="1" applyAlignment="1">
      <alignment horizontal="center"/>
    </xf>
    <xf numFmtId="0" fontId="6" fillId="0" borderId="18" xfId="2" applyFont="1" applyBorder="1" applyAlignment="1">
      <alignment horizontal="center"/>
    </xf>
    <xf numFmtId="0" fontId="4" fillId="0" borderId="22" xfId="2" applyNumberFormat="1" applyFont="1" applyBorder="1"/>
    <xf numFmtId="0" fontId="7" fillId="0" borderId="22" xfId="2" applyFont="1" applyBorder="1"/>
    <xf numFmtId="168" fontId="7" fillId="0" borderId="8" xfId="0" applyNumberFormat="1" applyFont="1" applyBorder="1"/>
  </cellXfs>
  <cellStyles count="4">
    <cellStyle name="Normal" xfId="0" builtinId="0"/>
    <cellStyle name="Normal 2" xfId="2"/>
    <cellStyle name="Percent" xfId="1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T96"/>
  <sheetViews>
    <sheetView tabSelected="1" topLeftCell="B1" workbookViewId="0">
      <selection activeCell="J1" sqref="J1"/>
    </sheetView>
  </sheetViews>
  <sheetFormatPr defaultRowHeight="15"/>
  <cols>
    <col min="2" max="2" width="17.42578125" bestFit="1" customWidth="1"/>
    <col min="3" max="3" width="12.42578125" bestFit="1" customWidth="1"/>
    <col min="4" max="4" width="10.140625" bestFit="1" customWidth="1"/>
    <col min="5" max="5" width="9.28515625" bestFit="1" customWidth="1"/>
    <col min="6" max="6" width="13.28515625" customWidth="1"/>
    <col min="7" max="7" width="10.140625" bestFit="1" customWidth="1"/>
    <col min="8" max="8" width="9.28515625" bestFit="1" customWidth="1"/>
    <col min="9" max="9" width="10" bestFit="1" customWidth="1"/>
    <col min="11" max="11" width="17.5703125" bestFit="1" customWidth="1"/>
    <col min="12" max="12" width="15.140625" bestFit="1" customWidth="1"/>
    <col min="13" max="13" width="13.7109375" bestFit="1" customWidth="1"/>
    <col min="14" max="14" width="32.28515625" bestFit="1" customWidth="1"/>
    <col min="15" max="15" width="29.140625" bestFit="1" customWidth="1"/>
    <col min="18" max="18" width="12" bestFit="1" customWidth="1"/>
    <col min="19" max="19" width="11" bestFit="1" customWidth="1"/>
  </cols>
  <sheetData>
    <row r="1" spans="2:20" ht="15.75" thickBot="1"/>
    <row r="2" spans="2:20" ht="15.75" thickBot="1">
      <c r="B2" s="5"/>
      <c r="C2" s="30" t="s">
        <v>22</v>
      </c>
      <c r="D2" s="31"/>
      <c r="E2" s="32"/>
      <c r="F2" s="34"/>
      <c r="G2" s="34"/>
      <c r="H2" s="35"/>
      <c r="I2" s="6"/>
    </row>
    <row r="3" spans="2:20" ht="15.75" thickBot="1">
      <c r="B3" s="7" t="s">
        <v>20</v>
      </c>
      <c r="C3" s="8" t="s">
        <v>17</v>
      </c>
      <c r="D3" s="9" t="s">
        <v>18</v>
      </c>
      <c r="E3" s="10" t="s">
        <v>19</v>
      </c>
      <c r="F3" s="36" t="s">
        <v>17</v>
      </c>
      <c r="G3" s="9" t="s">
        <v>18</v>
      </c>
      <c r="H3" s="10" t="s">
        <v>19</v>
      </c>
      <c r="I3" s="11" t="s">
        <v>23</v>
      </c>
      <c r="K3" t="s">
        <v>31</v>
      </c>
      <c r="L3" t="s">
        <v>32</v>
      </c>
      <c r="M3" t="s">
        <v>33</v>
      </c>
      <c r="N3" t="s">
        <v>34</v>
      </c>
      <c r="O3" t="s">
        <v>35</v>
      </c>
      <c r="P3" s="4"/>
      <c r="Q3" s="4"/>
      <c r="R3" s="4"/>
      <c r="S3" s="4"/>
      <c r="T3" s="4"/>
    </row>
    <row r="4" spans="2:20" ht="16.5" thickBot="1">
      <c r="B4" s="15" t="s">
        <v>25</v>
      </c>
      <c r="C4" s="16">
        <v>701334.17119999998</v>
      </c>
      <c r="D4" s="17"/>
      <c r="E4" s="18"/>
      <c r="F4" s="1">
        <v>682208.8112</v>
      </c>
      <c r="G4" s="17"/>
      <c r="H4" s="18"/>
      <c r="I4" s="12">
        <f>(F4-C4)/C4</f>
        <v>-2.7269967421202398E-2</v>
      </c>
      <c r="K4">
        <f>2560*1600*30*1.5*8/1000</f>
        <v>1474560</v>
      </c>
      <c r="L4" s="29">
        <f>K4/C4</f>
        <v>2.102506993887082</v>
      </c>
      <c r="M4" s="29">
        <f>K4/F4</f>
        <v>2.1614496555772424</v>
      </c>
      <c r="N4" s="4"/>
      <c r="O4" s="4"/>
      <c r="P4" s="4"/>
      <c r="Q4" s="4"/>
      <c r="R4" s="29"/>
      <c r="S4" s="29"/>
      <c r="T4" s="29"/>
    </row>
    <row r="5" spans="2:20" ht="16.5" thickBot="1">
      <c r="B5" s="19" t="s">
        <v>26</v>
      </c>
      <c r="C5" s="20">
        <v>686213.03040000005</v>
      </c>
      <c r="D5" s="21"/>
      <c r="E5" s="22"/>
      <c r="F5" s="1">
        <v>667802.98080000002</v>
      </c>
      <c r="G5" s="17"/>
      <c r="H5" s="22"/>
      <c r="I5" s="12">
        <f t="shared" ref="I5:I27" si="0">(F5-C5)/C5</f>
        <v>-2.6828475683810079E-2</v>
      </c>
      <c r="K5">
        <f>2560*1600*30*1.5*8/1000</f>
        <v>1474560</v>
      </c>
      <c r="L5" s="29">
        <f>K5/C5</f>
        <v>2.1488370734383535</v>
      </c>
      <c r="M5" s="29">
        <f t="shared" ref="M5:M27" si="1">K5/F5</f>
        <v>2.2080763973732775</v>
      </c>
      <c r="N5" s="4"/>
      <c r="O5" s="4"/>
      <c r="P5" s="4"/>
      <c r="Q5" s="4"/>
      <c r="R5" s="29"/>
      <c r="S5" s="29"/>
      <c r="T5" s="29"/>
    </row>
    <row r="6" spans="2:20" ht="15.75" thickBot="1">
      <c r="B6" s="19" t="s">
        <v>27</v>
      </c>
      <c r="C6" s="20">
        <v>1988536.6240000001</v>
      </c>
      <c r="D6" s="21"/>
      <c r="E6" s="22"/>
      <c r="F6" s="38">
        <v>1947956.4208</v>
      </c>
      <c r="G6" s="17"/>
      <c r="H6" s="22"/>
      <c r="I6" s="12">
        <f t="shared" si="0"/>
        <v>-2.0407068549922823E-2</v>
      </c>
      <c r="K6">
        <f>2560*1600*60*1.5*8/1000</f>
        <v>2949120</v>
      </c>
      <c r="L6" s="29">
        <f>K6/C6</f>
        <v>1.4830604397256502</v>
      </c>
      <c r="M6" s="29">
        <f t="shared" si="1"/>
        <v>1.513955840341046</v>
      </c>
      <c r="N6" s="4"/>
      <c r="O6" s="4"/>
      <c r="P6" s="4"/>
      <c r="Q6" s="4"/>
      <c r="R6" s="29"/>
      <c r="S6" s="29"/>
      <c r="T6" s="29"/>
    </row>
    <row r="7" spans="2:20" ht="15.75" thickBot="1">
      <c r="B7" s="19" t="s">
        <v>28</v>
      </c>
      <c r="C7" s="20">
        <v>1215505.8063999999</v>
      </c>
      <c r="D7" s="21"/>
      <c r="E7" s="22"/>
      <c r="F7" s="20">
        <v>1185773.9696</v>
      </c>
      <c r="G7" s="17"/>
      <c r="H7" s="22"/>
      <c r="I7" s="12">
        <f t="shared" si="0"/>
        <v>-2.4460464642334871E-2</v>
      </c>
      <c r="K7">
        <f>2560*1600*60*1.5*8/1000</f>
        <v>2949120</v>
      </c>
      <c r="L7" s="29">
        <f>K7/C7</f>
        <v>2.4262492079198679</v>
      </c>
      <c r="M7" s="29">
        <f t="shared" si="1"/>
        <v>2.4870844491508226</v>
      </c>
      <c r="N7" s="4">
        <f>AVERAGE(L4:L7)</f>
        <v>2.0401634287427384</v>
      </c>
      <c r="O7" s="4">
        <f>AVERAGE(M4:M7)</f>
        <v>2.0926415856105969</v>
      </c>
      <c r="P7" s="4"/>
      <c r="Q7" s="4"/>
      <c r="R7" s="29"/>
      <c r="S7" s="29"/>
      <c r="T7" s="29"/>
    </row>
    <row r="8" spans="2:20" ht="16.5" thickBot="1">
      <c r="B8" s="19" t="s">
        <v>29</v>
      </c>
      <c r="C8" s="20">
        <v>263779.54399999999</v>
      </c>
      <c r="D8" s="21"/>
      <c r="E8" s="22"/>
      <c r="F8" s="1">
        <v>257634.89120000001</v>
      </c>
      <c r="G8" s="17"/>
      <c r="H8" s="22"/>
      <c r="I8" s="12">
        <f t="shared" si="0"/>
        <v>-2.3294652446589952E-2</v>
      </c>
      <c r="K8">
        <f>1920*1080*24*1.5*8/1000</f>
        <v>597196.80000000005</v>
      </c>
      <c r="L8" s="29">
        <f>K8/C8</f>
        <v>2.2639996678438417</v>
      </c>
      <c r="M8" s="29">
        <f t="shared" si="1"/>
        <v>2.3179965928465824</v>
      </c>
      <c r="N8" s="4"/>
      <c r="O8" s="4"/>
      <c r="P8" s="4"/>
      <c r="Q8" s="4"/>
      <c r="R8" s="29"/>
      <c r="S8" s="29"/>
      <c r="T8" s="29"/>
    </row>
    <row r="9" spans="2:20" ht="16.5" thickBot="1">
      <c r="B9" s="19" t="s">
        <v>30</v>
      </c>
      <c r="C9" s="20">
        <v>311784.2696</v>
      </c>
      <c r="D9" s="21"/>
      <c r="E9" s="22"/>
      <c r="F9" s="1">
        <v>304373.69280000002</v>
      </c>
      <c r="G9" s="17"/>
      <c r="H9" s="22"/>
      <c r="I9" s="12">
        <f t="shared" si="0"/>
        <v>-2.3768283144968455E-2</v>
      </c>
      <c r="K9">
        <f>1920*1080*24*1.5*8/1000</f>
        <v>597196.80000000005</v>
      </c>
      <c r="L9" s="29">
        <f>K9/C9</f>
        <v>1.9154167102983313</v>
      </c>
      <c r="M9" s="29">
        <f t="shared" si="1"/>
        <v>1.9620513011694813</v>
      </c>
      <c r="N9" s="4"/>
      <c r="O9" s="4"/>
      <c r="P9" s="4"/>
      <c r="Q9" s="4"/>
      <c r="R9" s="29"/>
      <c r="S9" s="29"/>
      <c r="T9" s="29"/>
    </row>
    <row r="10" spans="2:20" ht="16.5" thickBot="1">
      <c r="B10" s="19" t="s">
        <v>0</v>
      </c>
      <c r="C10" s="20">
        <v>656317.54720000003</v>
      </c>
      <c r="D10" s="21"/>
      <c r="E10" s="22"/>
      <c r="F10" s="1">
        <v>644856.8504</v>
      </c>
      <c r="G10" s="17"/>
      <c r="H10" s="22"/>
      <c r="I10" s="12">
        <f t="shared" si="0"/>
        <v>-1.746212157345781E-2</v>
      </c>
      <c r="K10">
        <f>1920*1080*50*1.5*8/1000</f>
        <v>1244160</v>
      </c>
      <c r="L10" s="29">
        <f>K10/C10</f>
        <v>1.895667737831892</v>
      </c>
      <c r="M10" s="29">
        <f t="shared" si="1"/>
        <v>1.9293584292828039</v>
      </c>
      <c r="N10" s="4"/>
      <c r="O10" s="4"/>
      <c r="P10" s="4"/>
      <c r="Q10" s="4"/>
      <c r="R10" s="29"/>
      <c r="S10" s="29"/>
      <c r="T10" s="29"/>
    </row>
    <row r="11" spans="2:20" ht="16.5" thickBot="1">
      <c r="B11" s="19" t="s">
        <v>1</v>
      </c>
      <c r="C11" s="20">
        <v>580003.93519999995</v>
      </c>
      <c r="D11" s="21"/>
      <c r="E11" s="22"/>
      <c r="F11" s="1">
        <v>569032.97679999995</v>
      </c>
      <c r="G11" s="17"/>
      <c r="H11" s="22"/>
      <c r="I11" s="12">
        <f t="shared" si="0"/>
        <v>-1.891531718007558E-2</v>
      </c>
      <c r="K11">
        <f>1920*1080*50*1.5*8/1000</f>
        <v>1244160</v>
      </c>
      <c r="L11" s="29">
        <f>K11/C11</f>
        <v>2.1450888942175581</v>
      </c>
      <c r="M11" s="29">
        <f t="shared" si="1"/>
        <v>2.1864462179268203</v>
      </c>
      <c r="N11" s="4"/>
      <c r="O11" s="4"/>
      <c r="P11" s="4"/>
      <c r="Q11" s="4"/>
      <c r="R11" s="29"/>
      <c r="S11" s="29"/>
      <c r="T11" s="29"/>
    </row>
    <row r="12" spans="2:20" ht="16.5" thickBot="1">
      <c r="B12" s="19" t="s">
        <v>2</v>
      </c>
      <c r="C12" s="20">
        <v>795511.32799999998</v>
      </c>
      <c r="D12" s="21"/>
      <c r="E12" s="22"/>
      <c r="F12" s="1">
        <v>784770.38080000004</v>
      </c>
      <c r="G12" s="17"/>
      <c r="H12" s="22"/>
      <c r="I12" s="12">
        <f t="shared" si="0"/>
        <v>-1.3501941231941749E-2</v>
      </c>
      <c r="K12">
        <f>1920*1080*60*1.5*8/1000</f>
        <v>1492992</v>
      </c>
      <c r="L12" s="29">
        <f>K12/C12</f>
        <v>1.876770257632334</v>
      </c>
      <c r="M12" s="29">
        <f t="shared" si="1"/>
        <v>1.9024571218883595</v>
      </c>
      <c r="N12" s="4">
        <f>AVERAGE(L8:L12)</f>
        <v>2.0193886535647914</v>
      </c>
      <c r="O12" s="4">
        <f>AVERAGE(M8:M12)</f>
        <v>2.0596619326228094</v>
      </c>
      <c r="P12" s="4"/>
      <c r="Q12" s="4"/>
      <c r="R12" s="29"/>
      <c r="S12" s="29"/>
      <c r="T12" s="29"/>
    </row>
    <row r="13" spans="2:20" ht="16.5" thickBot="1">
      <c r="B13" s="19" t="s">
        <v>3</v>
      </c>
      <c r="C13" s="20">
        <v>116899.1872</v>
      </c>
      <c r="D13" s="21"/>
      <c r="E13" s="22"/>
      <c r="F13" s="1">
        <v>114243.004</v>
      </c>
      <c r="G13" s="17"/>
      <c r="H13" s="22"/>
      <c r="I13" s="12">
        <f t="shared" si="0"/>
        <v>-2.2721998874599528E-2</v>
      </c>
      <c r="K13">
        <f>832*480*50*1.5*8/1000</f>
        <v>239616</v>
      </c>
      <c r="L13" s="29">
        <f>K13/C13</f>
        <v>2.0497661766462651</v>
      </c>
      <c r="M13" s="29">
        <f t="shared" si="1"/>
        <v>2.0974238387498985</v>
      </c>
      <c r="N13" s="4"/>
      <c r="O13" s="4"/>
      <c r="P13" s="4"/>
      <c r="Q13" s="4"/>
      <c r="R13" s="29"/>
      <c r="S13" s="29"/>
      <c r="T13" s="29"/>
    </row>
    <row r="14" spans="2:20" ht="16.5" thickBot="1">
      <c r="B14" s="19" t="s">
        <v>4</v>
      </c>
      <c r="C14" s="20">
        <v>141365.86559999999</v>
      </c>
      <c r="D14" s="21"/>
      <c r="E14" s="22"/>
      <c r="F14" s="1">
        <v>138307.84400000001</v>
      </c>
      <c r="G14" s="17"/>
      <c r="H14" s="22"/>
      <c r="I14" s="12">
        <f t="shared" si="0"/>
        <v>-2.1631966012592919E-2</v>
      </c>
      <c r="K14">
        <f>832*480*60*1.5*8/1000</f>
        <v>287539.20000000001</v>
      </c>
      <c r="L14" s="29">
        <f>K14/C14</f>
        <v>2.034007281599385</v>
      </c>
      <c r="M14" s="29">
        <f t="shared" si="1"/>
        <v>2.0789796998064691</v>
      </c>
      <c r="N14" s="4"/>
      <c r="O14" s="4"/>
      <c r="P14" s="4"/>
      <c r="Q14" s="4"/>
      <c r="R14" s="29"/>
      <c r="S14" s="29"/>
      <c r="T14" s="29"/>
    </row>
    <row r="15" spans="2:20" ht="16.5" thickBot="1">
      <c r="B15" s="19" t="s">
        <v>5</v>
      </c>
      <c r="C15" s="20">
        <v>148593.0944</v>
      </c>
      <c r="D15" s="21"/>
      <c r="E15" s="22"/>
      <c r="F15" s="1">
        <v>145304.3088</v>
      </c>
      <c r="G15" s="17"/>
      <c r="H15" s="22"/>
      <c r="I15" s="12">
        <f t="shared" si="0"/>
        <v>-2.2132829343649518E-2</v>
      </c>
      <c r="K15">
        <f>832*480*50*1.5*8/1000</f>
        <v>239616</v>
      </c>
      <c r="L15" s="29">
        <f>K15/C15</f>
        <v>1.6125648433901918</v>
      </c>
      <c r="M15" s="29">
        <f t="shared" si="1"/>
        <v>1.6490632795329743</v>
      </c>
      <c r="N15" s="4"/>
      <c r="O15" s="4"/>
      <c r="P15" s="4"/>
      <c r="Q15" s="4"/>
      <c r="R15" s="29"/>
      <c r="S15" s="29"/>
      <c r="T15" s="29"/>
    </row>
    <row r="16" spans="2:20" ht="16.5" thickBot="1">
      <c r="B16" s="19" t="s">
        <v>6</v>
      </c>
      <c r="C16" s="20">
        <v>73805.331200000001</v>
      </c>
      <c r="D16" s="21"/>
      <c r="E16" s="22"/>
      <c r="F16" s="1">
        <v>71869.032800000001</v>
      </c>
      <c r="G16" s="17"/>
      <c r="H16" s="22"/>
      <c r="I16" s="12">
        <f t="shared" si="0"/>
        <v>-2.6235210499265391E-2</v>
      </c>
      <c r="K16">
        <f>832*480*30*1.5*8/1000</f>
        <v>143769.60000000001</v>
      </c>
      <c r="L16" s="29">
        <f>K16/C16</f>
        <v>1.9479568435294821</v>
      </c>
      <c r="M16" s="29">
        <f t="shared" si="1"/>
        <v>2.0004387759062761</v>
      </c>
      <c r="N16" s="4">
        <f>AVERAGE(L13:L16)</f>
        <v>1.9110737862913312</v>
      </c>
      <c r="O16" s="4">
        <f>AVERAGE(M13:M16)</f>
        <v>1.9564763984989046</v>
      </c>
      <c r="P16" s="4"/>
      <c r="Q16" s="4"/>
      <c r="R16" s="29"/>
      <c r="S16" s="29"/>
      <c r="T16" s="29"/>
    </row>
    <row r="17" spans="2:20" ht="16.5" thickBot="1">
      <c r="B17" s="19" t="s">
        <v>7</v>
      </c>
      <c r="C17" s="20">
        <v>28660.120800000001</v>
      </c>
      <c r="D17" s="21"/>
      <c r="E17" s="22"/>
      <c r="F17" s="1">
        <v>27914.392</v>
      </c>
      <c r="G17" s="17"/>
      <c r="H17" s="22"/>
      <c r="I17" s="12">
        <f t="shared" si="0"/>
        <v>-2.6019736804458994E-2</v>
      </c>
      <c r="K17">
        <f>416*240*50*1.5*8/1000</f>
        <v>59904</v>
      </c>
      <c r="L17" s="29">
        <f>K17/C17</f>
        <v>2.0901516925916095</v>
      </c>
      <c r="M17" s="29">
        <f t="shared" si="1"/>
        <v>2.1459897819017515</v>
      </c>
      <c r="N17" s="4"/>
      <c r="O17" s="4"/>
      <c r="P17" s="4"/>
      <c r="Q17" s="4"/>
      <c r="R17" s="29"/>
      <c r="S17" s="29"/>
      <c r="T17" s="29"/>
    </row>
    <row r="18" spans="2:20" ht="16.5" thickBot="1">
      <c r="B18" s="19" t="s">
        <v>8</v>
      </c>
      <c r="C18" s="20">
        <v>43466.343200000003</v>
      </c>
      <c r="D18" s="21"/>
      <c r="E18" s="22"/>
      <c r="F18" s="1">
        <v>42575.855199999998</v>
      </c>
      <c r="G18" s="17"/>
      <c r="H18" s="22"/>
      <c r="I18" s="12">
        <f t="shared" si="0"/>
        <v>-2.0486839573843073E-2</v>
      </c>
      <c r="K18">
        <f>416*240*60*1.5*8/1000</f>
        <v>71884.800000000003</v>
      </c>
      <c r="L18" s="29">
        <f>K18/C18</f>
        <v>1.6538037181834979</v>
      </c>
      <c r="M18" s="29">
        <f t="shared" si="1"/>
        <v>1.6883935663140832</v>
      </c>
      <c r="N18" s="4"/>
      <c r="O18" s="4"/>
      <c r="P18" s="4"/>
      <c r="Q18" s="4"/>
      <c r="R18" s="29"/>
      <c r="S18" s="29"/>
      <c r="T18" s="29"/>
    </row>
    <row r="19" spans="2:20" ht="16.5" thickBot="1">
      <c r="B19" s="19" t="s">
        <v>9</v>
      </c>
      <c r="C19" s="20">
        <v>38431.673600000002</v>
      </c>
      <c r="D19" s="21"/>
      <c r="E19" s="22"/>
      <c r="F19" s="1">
        <v>37570.930399999997</v>
      </c>
      <c r="G19" s="17"/>
      <c r="H19" s="22"/>
      <c r="I19" s="12">
        <f t="shared" si="0"/>
        <v>-2.2396713943782152E-2</v>
      </c>
      <c r="K19">
        <f>416*240*50*1.5*8/1000</f>
        <v>59904</v>
      </c>
      <c r="L19" s="29">
        <f>K19/C19</f>
        <v>1.5587143204713312</v>
      </c>
      <c r="M19" s="29">
        <f t="shared" si="1"/>
        <v>1.5944241827985182</v>
      </c>
      <c r="N19" s="4"/>
      <c r="O19" s="4"/>
      <c r="P19" s="4"/>
      <c r="Q19" s="4"/>
      <c r="R19" s="29"/>
      <c r="S19" s="29"/>
      <c r="T19" s="29"/>
    </row>
    <row r="20" spans="2:20" ht="16.5" thickBot="1">
      <c r="B20" s="19" t="s">
        <v>6</v>
      </c>
      <c r="C20" s="20">
        <v>19802.235199999999</v>
      </c>
      <c r="D20" s="21"/>
      <c r="E20" s="22"/>
      <c r="F20" s="1">
        <v>19318.666399999998</v>
      </c>
      <c r="G20" s="17"/>
      <c r="H20" s="22"/>
      <c r="I20" s="12">
        <f t="shared" si="0"/>
        <v>-2.4419909930167932E-2</v>
      </c>
      <c r="K20">
        <f>416*240*30*1.5*8/1000</f>
        <v>35942.400000000001</v>
      </c>
      <c r="L20" s="29">
        <f>K20/C20</f>
        <v>1.8150678262825604</v>
      </c>
      <c r="M20" s="29">
        <f t="shared" si="1"/>
        <v>1.8605010954586392</v>
      </c>
      <c r="N20" s="4">
        <f>AVERAGE(L17:L20)</f>
        <v>1.7794343893822497</v>
      </c>
      <c r="O20" s="4">
        <f>AVERAGE(M17:M20)</f>
        <v>1.8223271566182482</v>
      </c>
      <c r="P20" s="4"/>
      <c r="Q20" s="4"/>
      <c r="R20" s="29"/>
      <c r="S20" s="29"/>
      <c r="T20" s="29"/>
    </row>
    <row r="21" spans="2:20" ht="16.5" thickBot="1">
      <c r="B21" s="19" t="s">
        <v>10</v>
      </c>
      <c r="C21" s="20">
        <v>267828.804</v>
      </c>
      <c r="D21" s="21"/>
      <c r="E21" s="22"/>
      <c r="F21" s="1">
        <v>261194.05119999999</v>
      </c>
      <c r="G21" s="17"/>
      <c r="H21" s="22"/>
      <c r="I21" s="12">
        <f t="shared" si="0"/>
        <v>-2.4772364663212313E-2</v>
      </c>
      <c r="K21">
        <f>1280*720*60*1.5*8/1000</f>
        <v>663552</v>
      </c>
      <c r="L21" s="29">
        <f>K21/C21</f>
        <v>2.4775229179606835</v>
      </c>
      <c r="M21" s="29">
        <f t="shared" si="1"/>
        <v>2.5404560209218121</v>
      </c>
      <c r="N21" s="4"/>
      <c r="O21" s="4"/>
      <c r="P21" s="4"/>
      <c r="Q21" s="4"/>
      <c r="R21" s="29"/>
      <c r="S21" s="29"/>
      <c r="T21" s="29"/>
    </row>
    <row r="22" spans="2:20" ht="16.5" thickBot="1">
      <c r="B22" s="19" t="s">
        <v>11</v>
      </c>
      <c r="C22" s="20">
        <v>244197.12640000001</v>
      </c>
      <c r="D22" s="21"/>
      <c r="E22" s="22"/>
      <c r="F22" s="1">
        <v>239840.8192</v>
      </c>
      <c r="G22" s="17"/>
      <c r="H22" s="22"/>
      <c r="I22" s="12">
        <f t="shared" si="0"/>
        <v>-1.7839305745409501E-2</v>
      </c>
      <c r="K22">
        <f>1280*720*60*1.5*8/1000</f>
        <v>663552</v>
      </c>
      <c r="L22" s="29">
        <f>K22/C22</f>
        <v>2.7172801325806262</v>
      </c>
      <c r="M22" s="29">
        <f t="shared" si="1"/>
        <v>2.7666349798725172</v>
      </c>
      <c r="N22" s="4"/>
      <c r="O22" s="4"/>
      <c r="P22" s="4"/>
      <c r="Q22" s="4"/>
      <c r="R22" s="29"/>
      <c r="S22" s="29"/>
      <c r="T22" s="29"/>
    </row>
    <row r="23" spans="2:20" ht="16.5" thickBot="1">
      <c r="B23" s="19" t="s">
        <v>12</v>
      </c>
      <c r="C23" s="20">
        <v>244463.484</v>
      </c>
      <c r="D23" s="21"/>
      <c r="E23" s="22"/>
      <c r="F23" s="1">
        <v>238882.92</v>
      </c>
      <c r="G23" s="17"/>
      <c r="H23" s="22"/>
      <c r="I23" s="12">
        <f t="shared" si="0"/>
        <v>-2.2827801963257562E-2</v>
      </c>
      <c r="K23">
        <f>1280*720*60*1.5*8/1000</f>
        <v>663552</v>
      </c>
      <c r="L23" s="29">
        <f>K23/C23</f>
        <v>2.714319493213146</v>
      </c>
      <c r="M23" s="29">
        <f t="shared" si="1"/>
        <v>2.7777289393481959</v>
      </c>
      <c r="N23" s="4">
        <f>AVERAGE(L21:L23)</f>
        <v>2.6363741812514854</v>
      </c>
      <c r="O23" s="4">
        <f>AVERAGE(M21:M23)</f>
        <v>2.6949399800475082</v>
      </c>
      <c r="P23" s="4"/>
      <c r="Q23" s="4"/>
      <c r="R23" s="29"/>
      <c r="S23" s="29"/>
      <c r="T23" s="29"/>
    </row>
    <row r="24" spans="2:20" ht="16.5" thickBot="1">
      <c r="B24" s="19" t="s">
        <v>13</v>
      </c>
      <c r="C24" s="20">
        <v>114497.6112</v>
      </c>
      <c r="D24" s="21"/>
      <c r="E24" s="22"/>
      <c r="F24" s="1">
        <v>112063.8664</v>
      </c>
      <c r="G24" s="17"/>
      <c r="H24" s="22"/>
      <c r="I24" s="12">
        <f t="shared" si="0"/>
        <v>-2.1255856558865922E-2</v>
      </c>
      <c r="K24">
        <f>832*480*50*1.5*8/1000</f>
        <v>239616</v>
      </c>
      <c r="L24" s="29">
        <f>K24/C24</f>
        <v>2.092759818206583</v>
      </c>
      <c r="M24" s="29">
        <f t="shared" si="1"/>
        <v>2.1382092881278636</v>
      </c>
      <c r="N24" s="4"/>
      <c r="O24" s="4"/>
      <c r="P24" s="4"/>
      <c r="Q24" s="4"/>
      <c r="R24" s="29"/>
      <c r="S24" s="29"/>
      <c r="T24" s="29"/>
    </row>
    <row r="25" spans="2:20" ht="16.5" thickBot="1">
      <c r="B25" s="19" t="s">
        <v>14</v>
      </c>
      <c r="C25" s="20">
        <v>97944.920199999993</v>
      </c>
      <c r="D25" s="21"/>
      <c r="E25" s="22"/>
      <c r="F25" s="1">
        <v>94488.569300000003</v>
      </c>
      <c r="G25" s="17"/>
      <c r="H25" s="22"/>
      <c r="I25" s="12">
        <f t="shared" si="0"/>
        <v>-3.5288720363876418E-2</v>
      </c>
      <c r="K25">
        <f>1024*768*30*1.5*8/1000</f>
        <v>283115.52000000002</v>
      </c>
      <c r="L25" s="29">
        <f>K25/C25</f>
        <v>2.8905584835016285</v>
      </c>
      <c r="M25" s="29">
        <f t="shared" si="1"/>
        <v>2.9962938596425546</v>
      </c>
      <c r="N25" s="4"/>
      <c r="O25" s="4"/>
      <c r="P25" s="4"/>
      <c r="Q25" s="4"/>
      <c r="R25" s="29"/>
      <c r="S25" s="29"/>
      <c r="T25" s="29"/>
    </row>
    <row r="26" spans="2:20" ht="15.75" thickBot="1">
      <c r="B26" s="19" t="s">
        <v>15</v>
      </c>
      <c r="C26" s="20">
        <v>91384.383199999997</v>
      </c>
      <c r="D26" s="21"/>
      <c r="E26" s="22"/>
      <c r="F26">
        <v>89990.508799999996</v>
      </c>
      <c r="G26" s="17"/>
      <c r="H26" s="22"/>
      <c r="I26" s="12">
        <f t="shared" si="0"/>
        <v>-1.5252873097030441E-2</v>
      </c>
      <c r="K26">
        <f>1280*720*30*1.5*8/1000</f>
        <v>331776</v>
      </c>
      <c r="L26" s="29">
        <f>K26/C26</f>
        <v>3.6305546788436387</v>
      </c>
      <c r="M26" s="29">
        <f t="shared" si="1"/>
        <v>3.6867888005540426</v>
      </c>
      <c r="N26" s="4"/>
      <c r="O26" s="4"/>
      <c r="P26" s="4"/>
      <c r="Q26" s="4"/>
      <c r="R26" s="29"/>
      <c r="S26" s="29"/>
      <c r="T26" s="29"/>
    </row>
    <row r="27" spans="2:20" ht="15.75" thickBot="1">
      <c r="B27" s="23" t="s">
        <v>16</v>
      </c>
      <c r="C27" s="24">
        <v>24835.297900000001</v>
      </c>
      <c r="D27" s="25"/>
      <c r="E27" s="26"/>
      <c r="F27">
        <v>24135.849600000001</v>
      </c>
      <c r="G27" s="17"/>
      <c r="H27" s="26"/>
      <c r="I27" s="12">
        <f t="shared" si="0"/>
        <v>-2.8163475341280282E-2</v>
      </c>
      <c r="K27">
        <f>1280*720*20*1.5*8/1000</f>
        <v>221184</v>
      </c>
      <c r="L27" s="29">
        <f>K27/C27</f>
        <v>8.9060336981099795</v>
      </c>
      <c r="M27" s="29">
        <f t="shared" si="1"/>
        <v>9.1641273734155178</v>
      </c>
      <c r="N27" s="4">
        <f>AVERAGE(L24:L27)</f>
        <v>4.3799766696654574</v>
      </c>
      <c r="O27" s="4">
        <f>AVERAGE(M24:M27)</f>
        <v>4.4963548304349947</v>
      </c>
      <c r="R27" s="29"/>
      <c r="S27" s="29"/>
      <c r="T27" s="29"/>
    </row>
    <row r="28" spans="2:20" ht="15.75" thickBot="1">
      <c r="B28" s="14" t="s">
        <v>24</v>
      </c>
      <c r="C28" s="8"/>
      <c r="D28" s="9"/>
      <c r="E28" s="10"/>
      <c r="F28" s="37"/>
      <c r="G28" s="9"/>
      <c r="H28" s="10"/>
      <c r="I28" s="28">
        <f>AVERAGE(I4:I27)</f>
        <v>-2.2806412274566493E-2</v>
      </c>
      <c r="R28" s="29"/>
      <c r="S28" s="29"/>
      <c r="T28" s="29"/>
    </row>
    <row r="29" spans="2:20" ht="15.75">
      <c r="B29" s="2"/>
      <c r="C29" s="2"/>
      <c r="D29" s="1"/>
      <c r="E29" s="1"/>
      <c r="F29" s="1"/>
      <c r="G29" s="3"/>
      <c r="H29" s="3"/>
      <c r="R29" s="29"/>
      <c r="S29" s="29"/>
      <c r="T29" s="29"/>
    </row>
    <row r="30" spans="2:20" ht="15.75">
      <c r="B30" s="2"/>
      <c r="C30" s="2"/>
      <c r="D30" s="1"/>
      <c r="E30" s="1"/>
      <c r="F30" s="1"/>
      <c r="G30" s="1"/>
      <c r="H30" s="1"/>
      <c r="R30" s="29"/>
      <c r="S30" s="29"/>
      <c r="T30" s="29"/>
    </row>
    <row r="31" spans="2:20" ht="15.75">
      <c r="B31" s="2"/>
      <c r="C31" s="2"/>
      <c r="D31" s="1"/>
      <c r="E31" s="1"/>
      <c r="F31" s="1"/>
      <c r="G31" s="1"/>
      <c r="H31" s="1"/>
      <c r="R31" s="29"/>
      <c r="S31" s="29"/>
      <c r="T31" s="29"/>
    </row>
    <row r="32" spans="2:20" ht="15.75">
      <c r="B32" s="2"/>
      <c r="C32" s="2"/>
      <c r="D32" s="1"/>
      <c r="E32" s="1"/>
      <c r="F32" s="1"/>
      <c r="G32" s="1"/>
      <c r="H32" s="1"/>
      <c r="R32" s="29"/>
      <c r="S32" s="29"/>
      <c r="T32" s="29"/>
    </row>
    <row r="33" spans="2:20" ht="15.75">
      <c r="B33" s="2"/>
      <c r="C33" s="2"/>
      <c r="D33" s="1"/>
      <c r="E33" s="1"/>
      <c r="F33" s="1"/>
      <c r="G33" s="1"/>
      <c r="H33" s="1"/>
      <c r="R33" s="29"/>
      <c r="S33" s="29"/>
      <c r="T33" s="29"/>
    </row>
    <row r="34" spans="2:20" ht="15.75">
      <c r="B34" s="2"/>
      <c r="C34" s="2"/>
      <c r="D34" s="1"/>
      <c r="E34" s="1"/>
      <c r="F34" s="1"/>
      <c r="G34" s="1"/>
      <c r="H34" s="1"/>
      <c r="R34" s="29"/>
      <c r="S34" s="29"/>
      <c r="T34" s="29"/>
    </row>
    <row r="35" spans="2:20" ht="15.75">
      <c r="B35" s="2"/>
      <c r="C35" s="2"/>
      <c r="D35" s="1"/>
      <c r="E35" s="1"/>
      <c r="F35" s="1"/>
      <c r="G35" s="1"/>
      <c r="H35" s="1"/>
      <c r="R35" s="29"/>
      <c r="S35" s="29"/>
      <c r="T35" s="29"/>
    </row>
    <row r="36" spans="2:20" ht="15.75">
      <c r="B36" s="2"/>
      <c r="C36" s="2"/>
      <c r="D36" s="1"/>
      <c r="E36" s="1"/>
      <c r="F36" s="1"/>
      <c r="G36" s="1"/>
      <c r="H36" s="1"/>
      <c r="R36" s="29"/>
      <c r="S36" s="29"/>
      <c r="T36" s="29"/>
    </row>
    <row r="37" spans="2:20" ht="15.75">
      <c r="B37" s="2"/>
      <c r="C37" s="2"/>
      <c r="D37" s="1"/>
      <c r="E37" s="1"/>
      <c r="F37" s="1"/>
      <c r="G37" s="1"/>
      <c r="H37" s="1"/>
      <c r="R37" s="29"/>
      <c r="S37" s="29"/>
      <c r="T37" s="29"/>
    </row>
    <row r="38" spans="2:20" ht="15.75">
      <c r="B38" s="2"/>
      <c r="C38" s="2"/>
      <c r="D38" s="1"/>
      <c r="E38" s="1"/>
      <c r="F38" s="1"/>
      <c r="G38" s="1"/>
      <c r="H38" s="1"/>
      <c r="R38" s="29"/>
      <c r="S38" s="29"/>
      <c r="T38" s="29"/>
    </row>
    <row r="39" spans="2:20" ht="15.75">
      <c r="B39" s="2"/>
      <c r="C39" s="2"/>
      <c r="D39" s="1"/>
      <c r="E39" s="1"/>
      <c r="F39" s="1"/>
      <c r="G39" s="1"/>
      <c r="H39" s="1"/>
      <c r="R39" s="29"/>
      <c r="S39" s="29"/>
      <c r="T39" s="29"/>
    </row>
    <row r="40" spans="2:20" ht="15.75">
      <c r="B40" s="2"/>
      <c r="C40" s="2"/>
      <c r="D40" s="1"/>
      <c r="E40" s="1"/>
      <c r="F40" s="1"/>
      <c r="G40" s="1"/>
      <c r="H40" s="1"/>
      <c r="R40" s="29"/>
      <c r="S40" s="29"/>
      <c r="T40" s="29"/>
    </row>
    <row r="41" spans="2:20" ht="15.75">
      <c r="B41" s="2"/>
      <c r="C41" s="2"/>
      <c r="D41" s="1"/>
      <c r="E41" s="1"/>
      <c r="F41" s="1"/>
      <c r="G41" s="1"/>
      <c r="H41" s="1"/>
      <c r="R41" s="29"/>
      <c r="S41" s="29"/>
      <c r="T41" s="29"/>
    </row>
    <row r="42" spans="2:20" ht="15.75">
      <c r="B42" s="2"/>
      <c r="C42" s="2"/>
      <c r="D42" s="1"/>
      <c r="E42" s="1"/>
      <c r="F42" s="1"/>
      <c r="G42" s="1"/>
      <c r="H42" s="1"/>
      <c r="R42" s="29"/>
      <c r="S42" s="29"/>
      <c r="T42" s="29"/>
    </row>
    <row r="43" spans="2:20" ht="15.75">
      <c r="B43" s="2"/>
      <c r="C43" s="2"/>
      <c r="D43" s="1"/>
      <c r="E43" s="1"/>
      <c r="F43" s="1"/>
      <c r="G43" s="1"/>
      <c r="H43" s="1"/>
      <c r="R43" s="29"/>
      <c r="S43" s="29"/>
      <c r="T43" s="29"/>
    </row>
    <row r="44" spans="2:20" ht="15.75">
      <c r="B44" s="2"/>
      <c r="C44" s="2"/>
      <c r="D44" s="1"/>
      <c r="E44" s="1"/>
      <c r="F44" s="1"/>
      <c r="G44" s="1"/>
      <c r="H44" s="1"/>
      <c r="R44" s="29"/>
      <c r="S44" s="29"/>
      <c r="T44" s="29"/>
    </row>
    <row r="45" spans="2:20" ht="15.75">
      <c r="B45" s="2"/>
      <c r="C45" s="2"/>
      <c r="D45" s="1"/>
      <c r="E45" s="1"/>
      <c r="F45" s="1"/>
      <c r="G45" s="1"/>
      <c r="H45" s="1"/>
      <c r="R45" s="29"/>
      <c r="S45" s="29"/>
      <c r="T45" s="29"/>
    </row>
    <row r="46" spans="2:20" ht="15.75">
      <c r="B46" s="2"/>
      <c r="C46" s="2"/>
      <c r="D46" s="1"/>
      <c r="E46" s="1"/>
      <c r="F46" s="1"/>
      <c r="G46" s="1"/>
      <c r="H46" s="1"/>
      <c r="R46" s="29"/>
      <c r="S46" s="29"/>
      <c r="T46" s="29"/>
    </row>
    <row r="47" spans="2:20" ht="15.75">
      <c r="B47" s="2"/>
      <c r="C47" s="2"/>
      <c r="D47" s="1"/>
      <c r="E47" s="1"/>
      <c r="F47" s="1"/>
      <c r="G47" s="1"/>
      <c r="H47" s="1"/>
      <c r="R47" s="29"/>
      <c r="S47" s="29"/>
      <c r="T47" s="29"/>
    </row>
    <row r="48" spans="2:20" ht="15.75">
      <c r="B48" s="2"/>
      <c r="C48" s="2"/>
      <c r="D48" s="1"/>
      <c r="E48" s="1"/>
      <c r="F48" s="1"/>
      <c r="G48" s="1"/>
      <c r="H48" s="1"/>
      <c r="R48" s="29"/>
      <c r="S48" s="29"/>
      <c r="T48" s="29"/>
    </row>
    <row r="49" spans="2:20" ht="15.75">
      <c r="B49" s="2"/>
      <c r="C49" s="2"/>
      <c r="D49" s="1"/>
      <c r="E49" s="1"/>
      <c r="F49" s="1"/>
      <c r="G49" s="1"/>
      <c r="H49" s="1"/>
      <c r="R49" s="29"/>
      <c r="S49" s="29"/>
      <c r="T49" s="29"/>
    </row>
    <row r="50" spans="2:20" ht="15.75">
      <c r="B50" s="2"/>
      <c r="C50" s="2"/>
      <c r="D50" s="1"/>
      <c r="E50" s="1"/>
      <c r="F50" s="1"/>
      <c r="G50" s="1"/>
      <c r="H50" s="1"/>
      <c r="R50" s="29"/>
      <c r="S50" s="29"/>
      <c r="T50" s="29"/>
    </row>
    <row r="51" spans="2:20" ht="15.75">
      <c r="B51" s="2"/>
      <c r="C51" s="2"/>
      <c r="D51" s="1"/>
      <c r="E51" s="1"/>
      <c r="F51" s="1"/>
      <c r="G51" s="1"/>
      <c r="H51" s="1"/>
      <c r="R51" s="29"/>
      <c r="S51" s="29"/>
      <c r="T51" s="29"/>
    </row>
    <row r="52" spans="2:20" ht="15.75">
      <c r="B52" s="2"/>
      <c r="C52" s="2"/>
      <c r="D52" s="1"/>
      <c r="E52" s="1"/>
      <c r="F52" s="1"/>
      <c r="G52" s="1"/>
      <c r="H52" s="1"/>
      <c r="R52" s="29"/>
      <c r="S52" s="29"/>
      <c r="T52" s="29"/>
    </row>
    <row r="53" spans="2:20">
      <c r="R53" s="29"/>
      <c r="S53" s="29"/>
      <c r="T53" s="29"/>
    </row>
    <row r="54" spans="2:20">
      <c r="R54" s="29"/>
      <c r="S54" s="29"/>
      <c r="T54" s="29"/>
    </row>
    <row r="55" spans="2:20">
      <c r="R55" s="29"/>
      <c r="S55" s="29"/>
      <c r="T55" s="29"/>
    </row>
    <row r="56" spans="2:20">
      <c r="R56" s="29"/>
      <c r="S56" s="29"/>
      <c r="T56" s="29"/>
    </row>
    <row r="57" spans="2:20">
      <c r="R57" s="29"/>
      <c r="S57" s="29"/>
      <c r="T57" s="29"/>
    </row>
    <row r="58" spans="2:20">
      <c r="R58" s="29"/>
      <c r="S58" s="29"/>
      <c r="T58" s="29"/>
    </row>
    <row r="59" spans="2:20">
      <c r="R59" s="29"/>
      <c r="S59" s="29"/>
      <c r="T59" s="29"/>
    </row>
    <row r="60" spans="2:20">
      <c r="R60" s="29"/>
      <c r="S60" s="29"/>
      <c r="T60" s="29"/>
    </row>
    <row r="61" spans="2:20">
      <c r="R61" s="29"/>
      <c r="S61" s="29"/>
      <c r="T61" s="29"/>
    </row>
    <row r="62" spans="2:20">
      <c r="R62" s="29"/>
      <c r="S62" s="29"/>
      <c r="T62" s="29"/>
    </row>
    <row r="63" spans="2:20">
      <c r="R63" s="29"/>
      <c r="S63" s="29"/>
      <c r="T63" s="29"/>
    </row>
    <row r="64" spans="2:20">
      <c r="R64" s="29"/>
      <c r="S64" s="29"/>
      <c r="T64" s="29"/>
    </row>
    <row r="65" spans="18:20">
      <c r="R65" s="29"/>
      <c r="S65" s="29"/>
      <c r="T65" s="29"/>
    </row>
    <row r="66" spans="18:20">
      <c r="R66" s="29"/>
      <c r="S66" s="29"/>
      <c r="T66" s="29"/>
    </row>
    <row r="67" spans="18:20">
      <c r="R67" s="29"/>
      <c r="S67" s="29"/>
      <c r="T67" s="29"/>
    </row>
    <row r="68" spans="18:20">
      <c r="R68" s="29"/>
      <c r="S68" s="29"/>
      <c r="T68" s="29"/>
    </row>
    <row r="69" spans="18:20">
      <c r="R69" s="29"/>
      <c r="S69" s="29"/>
      <c r="T69" s="29"/>
    </row>
    <row r="70" spans="18:20">
      <c r="R70" s="29"/>
      <c r="S70" s="29"/>
      <c r="T70" s="29"/>
    </row>
    <row r="71" spans="18:20">
      <c r="R71" s="29"/>
      <c r="S71" s="29"/>
      <c r="T71" s="29"/>
    </row>
    <row r="72" spans="18:20">
      <c r="R72" s="29"/>
      <c r="S72" s="29"/>
      <c r="T72" s="29"/>
    </row>
    <row r="73" spans="18:20">
      <c r="R73" s="29"/>
      <c r="S73" s="29"/>
      <c r="T73" s="29"/>
    </row>
    <row r="74" spans="18:20">
      <c r="R74" s="29"/>
      <c r="S74" s="29"/>
      <c r="T74" s="29"/>
    </row>
    <row r="75" spans="18:20">
      <c r="R75" s="29"/>
      <c r="S75" s="29"/>
      <c r="T75" s="29"/>
    </row>
    <row r="76" spans="18:20">
      <c r="R76" s="29"/>
      <c r="S76" s="29"/>
      <c r="T76" s="29"/>
    </row>
    <row r="77" spans="18:20">
      <c r="R77" s="29"/>
      <c r="S77" s="29"/>
      <c r="T77" s="29"/>
    </row>
    <row r="78" spans="18:20">
      <c r="R78" s="29"/>
      <c r="S78" s="29"/>
      <c r="T78" s="29"/>
    </row>
    <row r="79" spans="18:20">
      <c r="R79" s="29"/>
      <c r="S79" s="29"/>
      <c r="T79" s="29"/>
    </row>
    <row r="80" spans="18:20">
      <c r="R80" s="29"/>
      <c r="S80" s="29"/>
      <c r="T80" s="29"/>
    </row>
    <row r="81" spans="18:20">
      <c r="R81" s="29"/>
      <c r="S81" s="29"/>
      <c r="T81" s="29"/>
    </row>
    <row r="82" spans="18:20">
      <c r="R82" s="29"/>
      <c r="S82" s="29"/>
      <c r="T82" s="29"/>
    </row>
    <row r="83" spans="18:20">
      <c r="R83" s="29"/>
      <c r="S83" s="29"/>
      <c r="T83" s="29"/>
    </row>
    <row r="84" spans="18:20">
      <c r="R84" s="29"/>
      <c r="S84" s="29"/>
      <c r="T84" s="29"/>
    </row>
    <row r="85" spans="18:20">
      <c r="R85" s="29"/>
      <c r="S85" s="29"/>
      <c r="T85" s="29"/>
    </row>
    <row r="86" spans="18:20">
      <c r="R86" s="29"/>
      <c r="S86" s="29"/>
      <c r="T86" s="29"/>
    </row>
    <row r="87" spans="18:20">
      <c r="R87" s="29"/>
      <c r="S87" s="29"/>
      <c r="T87" s="29"/>
    </row>
    <row r="88" spans="18:20">
      <c r="R88" s="29"/>
      <c r="S88" s="29"/>
      <c r="T88" s="29"/>
    </row>
    <row r="89" spans="18:20">
      <c r="R89" s="29"/>
      <c r="S89" s="29"/>
      <c r="T89" s="29"/>
    </row>
    <row r="90" spans="18:20">
      <c r="R90" s="29"/>
      <c r="S90" s="29"/>
      <c r="T90" s="29"/>
    </row>
    <row r="91" spans="18:20">
      <c r="R91" s="29"/>
      <c r="S91" s="29"/>
      <c r="T91" s="29"/>
    </row>
    <row r="92" spans="18:20">
      <c r="R92" s="29"/>
      <c r="S92" s="29"/>
      <c r="T92" s="29"/>
    </row>
    <row r="93" spans="18:20">
      <c r="R93" s="29"/>
      <c r="S93" s="29"/>
      <c r="T93" s="29"/>
    </row>
    <row r="94" spans="18:20">
      <c r="R94" s="29"/>
      <c r="S94" s="29"/>
      <c r="T94" s="29"/>
    </row>
    <row r="95" spans="18:20">
      <c r="R95" s="29"/>
      <c r="S95" s="29"/>
      <c r="T95" s="29"/>
    </row>
    <row r="96" spans="18:20">
      <c r="R96" s="29"/>
      <c r="S96" s="29"/>
      <c r="T96" s="29"/>
    </row>
  </sheetData>
  <sortState ref="K37:N129">
    <sortCondition ref="N37:N129"/>
  </sortState>
  <mergeCells count="2">
    <mergeCell ref="C2:E2"/>
    <mergeCell ref="F2:H2"/>
  </mergeCells>
  <pageMargins left="0.7" right="0.7" top="0.75" bottom="0.75" header="0.3" footer="0.3"/>
  <pageSetup paperSize="9" orientation="portrait" r:id="rId1"/>
  <ignoredErrors>
    <ignoredError sqref="K14 K1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1:Y61"/>
  <sheetViews>
    <sheetView topLeftCell="B22" workbookViewId="0">
      <selection activeCell="K11" sqref="K11"/>
    </sheetView>
  </sheetViews>
  <sheetFormatPr defaultRowHeight="15"/>
  <cols>
    <col min="2" max="2" width="35.42578125" customWidth="1"/>
    <col min="3" max="3" width="12.42578125" bestFit="1" customWidth="1"/>
    <col min="4" max="4" width="13.7109375" bestFit="1" customWidth="1"/>
    <col min="6" max="6" width="12.42578125" bestFit="1" customWidth="1"/>
    <col min="7" max="7" width="13.7109375" bestFit="1" customWidth="1"/>
    <col min="11" max="11" width="17.5703125" bestFit="1" customWidth="1"/>
    <col min="12" max="12" width="14.85546875" bestFit="1" customWidth="1"/>
    <col min="13" max="13" width="12" bestFit="1" customWidth="1"/>
    <col min="14" max="14" width="32.28515625" bestFit="1" customWidth="1"/>
    <col min="15" max="15" width="29.140625" bestFit="1" customWidth="1"/>
    <col min="19" max="19" width="18" bestFit="1" customWidth="1"/>
    <col min="20" max="20" width="11" bestFit="1" customWidth="1"/>
    <col min="21" max="21" width="10" bestFit="1" customWidth="1"/>
    <col min="23" max="23" width="11" bestFit="1" customWidth="1"/>
  </cols>
  <sheetData>
    <row r="1" spans="2:25" ht="15.75" thickBot="1"/>
    <row r="2" spans="2:25" ht="15.75" thickBot="1">
      <c r="B2" s="5"/>
      <c r="C2" s="30" t="s">
        <v>22</v>
      </c>
      <c r="D2" s="31"/>
      <c r="E2" s="32"/>
      <c r="F2" s="33" t="s">
        <v>21</v>
      </c>
      <c r="G2" s="34"/>
      <c r="H2" s="35"/>
      <c r="I2" s="6"/>
    </row>
    <row r="3" spans="2:25" ht="15.75" thickBot="1">
      <c r="B3" s="7" t="s">
        <v>20</v>
      </c>
      <c r="C3" s="8" t="s">
        <v>17</v>
      </c>
      <c r="D3" s="9" t="s">
        <v>18</v>
      </c>
      <c r="E3" s="10" t="s">
        <v>19</v>
      </c>
      <c r="F3" s="8" t="s">
        <v>17</v>
      </c>
      <c r="G3" s="9" t="s">
        <v>18</v>
      </c>
      <c r="H3" s="10" t="s">
        <v>19</v>
      </c>
      <c r="I3" s="11" t="s">
        <v>23</v>
      </c>
      <c r="K3" t="s">
        <v>31</v>
      </c>
      <c r="L3" t="s">
        <v>32</v>
      </c>
      <c r="M3" t="s">
        <v>33</v>
      </c>
      <c r="N3" t="s">
        <v>34</v>
      </c>
      <c r="O3" t="s">
        <v>35</v>
      </c>
    </row>
    <row r="4" spans="2:25">
      <c r="B4" s="15" t="s">
        <v>25</v>
      </c>
      <c r="C4" s="16">
        <v>521784.57760000002</v>
      </c>
      <c r="D4" s="17"/>
      <c r="E4" s="18"/>
      <c r="F4" s="16">
        <v>519572.28</v>
      </c>
      <c r="G4" s="17"/>
      <c r="H4" s="18"/>
      <c r="I4" s="12">
        <f>(F4-C4)/C4</f>
        <v>-4.2398677442243952E-3</v>
      </c>
      <c r="K4">
        <f>2560*1600*30*1.5*8/1000</f>
        <v>1474560</v>
      </c>
      <c r="L4" s="29">
        <f>K4/C4</f>
        <v>2.8259938359665306</v>
      </c>
      <c r="M4" s="29">
        <f>K4/F4</f>
        <v>2.8380266938028331</v>
      </c>
    </row>
    <row r="5" spans="2:25">
      <c r="B5" s="19" t="s">
        <v>26</v>
      </c>
      <c r="C5" s="20">
        <v>587419.35199999996</v>
      </c>
      <c r="D5" s="21"/>
      <c r="E5" s="22"/>
      <c r="F5" s="20">
        <v>584156.17119999998</v>
      </c>
      <c r="G5" s="21"/>
      <c r="H5" s="22"/>
      <c r="I5" s="13">
        <f t="shared" ref="I5:I27" si="0">(F5-C5)/C5</f>
        <v>-5.5551128659444863E-3</v>
      </c>
      <c r="K5">
        <f>2560*1600*30*1.5*8/1000</f>
        <v>1474560</v>
      </c>
      <c r="L5" s="29">
        <f t="shared" ref="L5:L27" si="1">K5/C5</f>
        <v>2.5102339495277644</v>
      </c>
      <c r="M5" s="29">
        <f t="shared" ref="M5:M27" si="2">K5/F5</f>
        <v>2.5242564791721573</v>
      </c>
    </row>
    <row r="6" spans="2:25">
      <c r="B6" s="19" t="s">
        <v>27</v>
      </c>
      <c r="C6" s="20">
        <v>1819669.2544</v>
      </c>
      <c r="D6" s="21"/>
      <c r="E6" s="22"/>
      <c r="F6" s="20">
        <v>1812523.5696</v>
      </c>
      <c r="G6" s="21"/>
      <c r="H6" s="22"/>
      <c r="I6" s="13">
        <f t="shared" si="0"/>
        <v>-3.9269140711816215E-3</v>
      </c>
      <c r="K6">
        <f>2560*1600*60*1.5*8/1000</f>
        <v>2949120</v>
      </c>
      <c r="L6" s="29">
        <f t="shared" si="1"/>
        <v>1.6206901297414151</v>
      </c>
      <c r="M6" s="29">
        <f t="shared" si="2"/>
        <v>1.627079531247603</v>
      </c>
    </row>
    <row r="7" spans="2:25">
      <c r="B7" s="19" t="s">
        <v>28</v>
      </c>
      <c r="C7" s="20">
        <v>1120137.0976</v>
      </c>
      <c r="D7" s="21"/>
      <c r="E7" s="22"/>
      <c r="F7" s="20">
        <v>1113548.2575999999</v>
      </c>
      <c r="G7" s="21"/>
      <c r="H7" s="22"/>
      <c r="I7" s="13">
        <f t="shared" si="0"/>
        <v>-5.8821728287700662E-3</v>
      </c>
      <c r="K7">
        <f>2560*1600*60*1.5*8/1000</f>
        <v>2949120</v>
      </c>
      <c r="L7" s="29">
        <f t="shared" si="1"/>
        <v>2.6328205773371578</v>
      </c>
      <c r="M7" s="29">
        <f t="shared" si="2"/>
        <v>2.6483989174893576</v>
      </c>
      <c r="N7" s="4">
        <f>AVERAGE(L4:L7)</f>
        <v>2.3974346231432171</v>
      </c>
      <c r="O7" s="4">
        <f>AVERAGE(M4:M7)</f>
        <v>2.4094404054279877</v>
      </c>
    </row>
    <row r="8" spans="2:25">
      <c r="B8" s="19" t="s">
        <v>29</v>
      </c>
      <c r="C8" s="20">
        <v>231804.69680000001</v>
      </c>
      <c r="D8" s="21"/>
      <c r="E8" s="22"/>
      <c r="F8" s="20">
        <v>230895.6856</v>
      </c>
      <c r="G8" s="21"/>
      <c r="H8" s="22"/>
      <c r="I8" s="13">
        <f t="shared" si="0"/>
        <v>-3.9214528978431295E-3</v>
      </c>
      <c r="K8">
        <f>1920*1080*24*1.5*8/1000</f>
        <v>597196.80000000005</v>
      </c>
      <c r="L8" s="29">
        <f t="shared" si="1"/>
        <v>2.5762929235004184</v>
      </c>
      <c r="M8" s="29">
        <f t="shared" si="2"/>
        <v>2.5864355085203901</v>
      </c>
      <c r="N8" s="4"/>
      <c r="O8" s="4"/>
    </row>
    <row r="9" spans="2:25">
      <c r="B9" s="19" t="s">
        <v>30</v>
      </c>
      <c r="C9" s="20">
        <v>236440.12959999999</v>
      </c>
      <c r="D9" s="21"/>
      <c r="E9" s="22"/>
      <c r="F9" s="20">
        <v>235631.9296</v>
      </c>
      <c r="G9" s="21"/>
      <c r="H9" s="22"/>
      <c r="I9" s="13">
        <f t="shared" si="0"/>
        <v>-3.4182014760661111E-3</v>
      </c>
      <c r="K9">
        <f>1920*1080*24*1.5*8/1000</f>
        <v>597196.80000000005</v>
      </c>
      <c r="L9" s="29">
        <f t="shared" si="1"/>
        <v>2.5257844385820372</v>
      </c>
      <c r="M9" s="29">
        <f t="shared" si="2"/>
        <v>2.5344476914218674</v>
      </c>
      <c r="N9" s="4"/>
      <c r="O9" s="4"/>
    </row>
    <row r="10" spans="2:25">
      <c r="B10" s="19" t="s">
        <v>0</v>
      </c>
      <c r="C10" s="20">
        <v>577622.42480000004</v>
      </c>
      <c r="D10" s="21"/>
      <c r="E10" s="22"/>
      <c r="F10" s="20">
        <v>576386.00159999996</v>
      </c>
      <c r="G10" s="21"/>
      <c r="H10" s="22"/>
      <c r="I10" s="13">
        <f t="shared" si="0"/>
        <v>-2.1405387791656205E-3</v>
      </c>
      <c r="K10">
        <f>1920*1080*50*1.5*8/1000</f>
        <v>1244160</v>
      </c>
      <c r="L10" s="29">
        <f t="shared" si="1"/>
        <v>2.153932995989182</v>
      </c>
      <c r="M10" s="29">
        <f t="shared" si="2"/>
        <v>2.1585534633844587</v>
      </c>
      <c r="N10" s="4"/>
      <c r="O10" s="4"/>
    </row>
    <row r="11" spans="2:25">
      <c r="B11" s="19" t="s">
        <v>1</v>
      </c>
      <c r="C11" s="20">
        <v>534316.3824</v>
      </c>
      <c r="D11" s="21"/>
      <c r="E11" s="22"/>
      <c r="F11" s="20">
        <v>532851.31440000003</v>
      </c>
      <c r="G11" s="21"/>
      <c r="H11" s="22"/>
      <c r="I11" s="13">
        <f t="shared" si="0"/>
        <v>-2.7419484939228212E-3</v>
      </c>
      <c r="K11">
        <f>1920*1080*50*1.5*8/1000</f>
        <v>1244160</v>
      </c>
      <c r="L11" s="29">
        <f t="shared" si="1"/>
        <v>2.3285080543695491</v>
      </c>
      <c r="M11" s="29">
        <f t="shared" si="2"/>
        <v>2.3349102580350132</v>
      </c>
      <c r="N11" s="4"/>
      <c r="O11" s="4"/>
      <c r="S11" s="4"/>
      <c r="T11" s="4"/>
      <c r="U11" s="4"/>
      <c r="V11" s="4"/>
      <c r="W11" s="4"/>
      <c r="X11" s="4"/>
      <c r="Y11" s="4"/>
    </row>
    <row r="12" spans="2:25">
      <c r="B12" s="19" t="s">
        <v>2</v>
      </c>
      <c r="C12" s="20">
        <v>697829.52399999998</v>
      </c>
      <c r="D12" s="21"/>
      <c r="E12" s="22"/>
      <c r="F12" s="20">
        <v>697022.58559999999</v>
      </c>
      <c r="G12" s="21"/>
      <c r="H12" s="22"/>
      <c r="I12" s="13">
        <f t="shared" si="0"/>
        <v>-1.156354628526701E-3</v>
      </c>
      <c r="K12">
        <f>1920*1080*60*1.5*8/1000</f>
        <v>1492992</v>
      </c>
      <c r="L12" s="29">
        <f t="shared" si="1"/>
        <v>2.1394795557546518</v>
      </c>
      <c r="M12" s="29">
        <f t="shared" si="2"/>
        <v>2.1419564169715191</v>
      </c>
      <c r="N12" s="4">
        <f>AVERAGE(L8:L12)</f>
        <v>2.3447995936391677</v>
      </c>
      <c r="O12" s="4">
        <f>AVERAGE(M8:M12)</f>
        <v>2.3512606676666499</v>
      </c>
      <c r="S12" s="4"/>
      <c r="T12" s="4"/>
      <c r="U12" s="4"/>
      <c r="V12" s="4"/>
      <c r="W12" s="4"/>
      <c r="X12" s="4"/>
      <c r="Y12" s="4"/>
    </row>
    <row r="13" spans="2:25">
      <c r="B13" s="19" t="s">
        <v>3</v>
      </c>
      <c r="C13" s="20">
        <v>86632.435200000007</v>
      </c>
      <c r="D13" s="21"/>
      <c r="E13" s="22"/>
      <c r="F13" s="20">
        <v>86277.384000000005</v>
      </c>
      <c r="G13" s="21"/>
      <c r="H13" s="22"/>
      <c r="I13" s="13">
        <f t="shared" si="0"/>
        <v>-4.098363380647548E-3</v>
      </c>
      <c r="K13">
        <f>832*480*50*1.5*8/1000</f>
        <v>239616</v>
      </c>
      <c r="L13" s="29">
        <f t="shared" si="1"/>
        <v>2.765892467951772</v>
      </c>
      <c r="M13" s="29">
        <f t="shared" si="2"/>
        <v>2.7772747490814047</v>
      </c>
      <c r="N13" s="4"/>
      <c r="O13" s="4"/>
      <c r="S13" s="4"/>
      <c r="T13" s="4"/>
      <c r="U13" s="4"/>
      <c r="V13" s="4"/>
      <c r="W13" s="4"/>
      <c r="X13" s="4"/>
      <c r="Y13" s="4"/>
    </row>
    <row r="14" spans="2:25">
      <c r="B14" s="19" t="s">
        <v>4</v>
      </c>
      <c r="C14" s="20">
        <v>111253.2448</v>
      </c>
      <c r="D14" s="21"/>
      <c r="E14" s="22"/>
      <c r="F14" s="20">
        <v>110891.1672</v>
      </c>
      <c r="G14" s="21"/>
      <c r="H14" s="22"/>
      <c r="I14" s="13">
        <f t="shared" si="0"/>
        <v>-3.2545351881728144E-3</v>
      </c>
      <c r="K14">
        <f>832*480*60*1.5*8/1000</f>
        <v>287539.20000000001</v>
      </c>
      <c r="L14" s="29">
        <f t="shared" si="1"/>
        <v>2.5845466396679875</v>
      </c>
      <c r="M14" s="29">
        <f t="shared" si="2"/>
        <v>2.5929856025539246</v>
      </c>
      <c r="N14" s="4"/>
      <c r="O14" s="4"/>
      <c r="S14" s="4"/>
      <c r="T14" s="4"/>
      <c r="U14" s="4"/>
      <c r="V14" s="4"/>
      <c r="W14" s="4"/>
      <c r="X14" s="4"/>
      <c r="Y14" s="4"/>
    </row>
    <row r="15" spans="2:25">
      <c r="B15" s="19" t="s">
        <v>5</v>
      </c>
      <c r="C15" s="20">
        <v>99439.983200000002</v>
      </c>
      <c r="D15" s="21"/>
      <c r="E15" s="22"/>
      <c r="F15" s="20">
        <v>99121.042400000006</v>
      </c>
      <c r="G15" s="21"/>
      <c r="H15" s="22"/>
      <c r="I15" s="13">
        <f t="shared" si="0"/>
        <v>-3.2073698097728224E-3</v>
      </c>
      <c r="K15">
        <f>832*480*50*1.5*8/1000</f>
        <v>239616</v>
      </c>
      <c r="L15" s="29">
        <f t="shared" si="1"/>
        <v>2.4096544698531286</v>
      </c>
      <c r="M15" s="29">
        <f t="shared" si="2"/>
        <v>2.4174079912622064</v>
      </c>
      <c r="N15" s="4"/>
      <c r="O15" s="4"/>
      <c r="S15" s="4"/>
      <c r="T15" s="4"/>
      <c r="U15" s="4"/>
      <c r="V15" s="4"/>
      <c r="W15" s="4"/>
      <c r="X15" s="4"/>
      <c r="Y15" s="4"/>
    </row>
    <row r="16" spans="2:25">
      <c r="B16" s="19" t="s">
        <v>6</v>
      </c>
      <c r="C16" s="20">
        <v>63366.232000000004</v>
      </c>
      <c r="D16" s="21"/>
      <c r="E16" s="22"/>
      <c r="F16" s="20">
        <v>63011.207199999997</v>
      </c>
      <c r="G16" s="21"/>
      <c r="H16" s="22"/>
      <c r="I16" s="13">
        <f t="shared" si="0"/>
        <v>-5.6027443765317543E-3</v>
      </c>
      <c r="K16">
        <f>832*480*30*1.5*8/1000</f>
        <v>143769.60000000001</v>
      </c>
      <c r="L16" s="29">
        <f t="shared" si="1"/>
        <v>2.2688677464678664</v>
      </c>
      <c r="M16" s="29">
        <f t="shared" si="2"/>
        <v>2.2816512552071848</v>
      </c>
      <c r="N16" s="4">
        <f>AVERAGE(L13:L16)</f>
        <v>2.5072403309851889</v>
      </c>
      <c r="O16" s="4">
        <f>AVERAGE(M13:M16)</f>
        <v>2.5173298995261799</v>
      </c>
      <c r="S16" s="4"/>
      <c r="T16" s="4"/>
      <c r="U16" s="4"/>
      <c r="V16" s="4"/>
      <c r="W16" s="4"/>
      <c r="X16" s="4"/>
      <c r="Y16" s="4"/>
    </row>
    <row r="17" spans="2:25">
      <c r="B17" s="19" t="s">
        <v>7</v>
      </c>
      <c r="C17" s="20">
        <v>18984.117600000001</v>
      </c>
      <c r="D17" s="21"/>
      <c r="E17" s="22"/>
      <c r="F17" s="20">
        <v>19031.996800000001</v>
      </c>
      <c r="G17" s="21"/>
      <c r="H17" s="22"/>
      <c r="I17" s="13">
        <f t="shared" si="0"/>
        <v>2.5220661296366706E-3</v>
      </c>
      <c r="K17">
        <f>416*240*50*1.5*8/1000</f>
        <v>59904</v>
      </c>
      <c r="L17" s="29">
        <f t="shared" si="1"/>
        <v>3.1554798206686203</v>
      </c>
      <c r="M17" s="29">
        <f t="shared" si="2"/>
        <v>3.1475415128274924</v>
      </c>
      <c r="N17" s="4"/>
      <c r="O17" s="4"/>
      <c r="S17" s="4"/>
      <c r="T17" s="4"/>
      <c r="U17" s="4"/>
      <c r="V17" s="4"/>
      <c r="W17" s="4"/>
      <c r="X17" s="4"/>
      <c r="Y17" s="4"/>
    </row>
    <row r="18" spans="2:25">
      <c r="B18" s="19" t="s">
        <v>8</v>
      </c>
      <c r="C18" s="20">
        <v>28570.189600000002</v>
      </c>
      <c r="D18" s="21"/>
      <c r="E18" s="22"/>
      <c r="F18" s="20">
        <v>28503.0216</v>
      </c>
      <c r="G18" s="21"/>
      <c r="H18" s="22"/>
      <c r="I18" s="13">
        <f t="shared" si="0"/>
        <v>-2.3509819479812441E-3</v>
      </c>
      <c r="K18">
        <f>416*240*60*1.5*8/1000</f>
        <v>71884.800000000003</v>
      </c>
      <c r="L18" s="29">
        <f t="shared" si="1"/>
        <v>2.5160771071676753</v>
      </c>
      <c r="M18" s="29">
        <f t="shared" si="2"/>
        <v>2.5220062984480216</v>
      </c>
      <c r="N18" s="4"/>
      <c r="O18" s="4"/>
      <c r="S18" s="4"/>
      <c r="T18" s="4"/>
      <c r="U18" s="4"/>
      <c r="V18" s="4"/>
      <c r="W18" s="4"/>
      <c r="X18" s="4"/>
      <c r="Y18" s="4"/>
    </row>
    <row r="19" spans="2:25">
      <c r="B19" s="19" t="s">
        <v>9</v>
      </c>
      <c r="C19" s="20">
        <v>25080.396799999999</v>
      </c>
      <c r="D19" s="21"/>
      <c r="E19" s="22"/>
      <c r="F19" s="20">
        <v>24986.5664</v>
      </c>
      <c r="G19" s="21"/>
      <c r="H19" s="22"/>
      <c r="I19" s="13">
        <f t="shared" si="0"/>
        <v>-3.741184828463277E-3</v>
      </c>
      <c r="K19">
        <f>416*240*50*1.5*8/1000</f>
        <v>59904</v>
      </c>
      <c r="L19" s="29">
        <f t="shared" si="1"/>
        <v>2.3884789573983136</v>
      </c>
      <c r="M19" s="29">
        <f t="shared" si="2"/>
        <v>2.3974482544348312</v>
      </c>
      <c r="N19" s="4"/>
      <c r="O19" s="4"/>
      <c r="S19" s="4"/>
      <c r="T19" s="4"/>
      <c r="U19" s="4"/>
      <c r="V19" s="4"/>
      <c r="W19" s="4"/>
      <c r="X19" s="4"/>
      <c r="Y19" s="4"/>
    </row>
    <row r="20" spans="2:25">
      <c r="B20" s="19" t="s">
        <v>6</v>
      </c>
      <c r="C20" s="20">
        <v>14636.620800000001</v>
      </c>
      <c r="D20" s="21"/>
      <c r="E20" s="22"/>
      <c r="F20" s="20">
        <v>14578.946400000001</v>
      </c>
      <c r="G20" s="21"/>
      <c r="H20" s="22"/>
      <c r="I20" s="13">
        <f t="shared" si="0"/>
        <v>-3.9404177226481044E-3</v>
      </c>
      <c r="K20">
        <f>416*240*30*1.5*8/1000</f>
        <v>35942.400000000001</v>
      </c>
      <c r="L20" s="29">
        <f t="shared" si="1"/>
        <v>2.4556487792592128</v>
      </c>
      <c r="M20" s="29">
        <f t="shared" si="2"/>
        <v>2.4653633406595143</v>
      </c>
      <c r="N20" s="4">
        <f>AVERAGE(L17:L20)</f>
        <v>2.6289211661234555</v>
      </c>
      <c r="O20" s="4">
        <f>AVERAGE(M17:M20)</f>
        <v>2.633089851592465</v>
      </c>
      <c r="S20" s="4"/>
      <c r="T20" s="4"/>
      <c r="U20" s="4"/>
      <c r="V20" s="4"/>
      <c r="W20" s="4"/>
      <c r="X20" s="4"/>
      <c r="Y20" s="4"/>
    </row>
    <row r="21" spans="2:25">
      <c r="B21" s="19" t="s">
        <v>10</v>
      </c>
      <c r="C21" s="20"/>
      <c r="D21" s="21"/>
      <c r="E21" s="22"/>
      <c r="F21" s="20"/>
      <c r="G21" s="21"/>
      <c r="H21" s="22"/>
      <c r="I21" s="13"/>
      <c r="K21">
        <f>1280*720*60*1.5*8/1000</f>
        <v>663552</v>
      </c>
      <c r="L21" s="29"/>
      <c r="M21" s="29"/>
      <c r="N21" s="4"/>
      <c r="O21" s="4"/>
      <c r="S21" s="4"/>
      <c r="T21" s="4"/>
      <c r="U21" s="4"/>
      <c r="V21" s="4"/>
      <c r="W21" s="4"/>
      <c r="X21" s="4"/>
      <c r="Y21" s="4"/>
    </row>
    <row r="22" spans="2:25">
      <c r="B22" s="19" t="s">
        <v>11</v>
      </c>
      <c r="C22" s="20"/>
      <c r="D22" s="21"/>
      <c r="E22" s="22"/>
      <c r="F22" s="20"/>
      <c r="G22" s="21"/>
      <c r="H22" s="22"/>
      <c r="I22" s="13"/>
      <c r="K22">
        <f>1280*720*60*1.5*8/1000</f>
        <v>663552</v>
      </c>
      <c r="L22" s="29"/>
      <c r="M22" s="29"/>
      <c r="N22" s="4"/>
      <c r="O22" s="4"/>
      <c r="S22" s="4"/>
      <c r="T22" s="4"/>
      <c r="U22" s="4"/>
      <c r="V22" s="4"/>
      <c r="W22" s="4"/>
      <c r="X22" s="4"/>
      <c r="Y22" s="4"/>
    </row>
    <row r="23" spans="2:25">
      <c r="B23" s="19" t="s">
        <v>12</v>
      </c>
      <c r="C23" s="20"/>
      <c r="D23" s="21"/>
      <c r="E23" s="22"/>
      <c r="F23" s="20"/>
      <c r="G23" s="21"/>
      <c r="H23" s="22"/>
      <c r="I23" s="13"/>
      <c r="K23">
        <f>1280*720*60*1.5*8/1000</f>
        <v>663552</v>
      </c>
      <c r="L23" s="29"/>
      <c r="M23" s="29"/>
      <c r="N23" s="4"/>
      <c r="O23" s="4"/>
      <c r="S23" s="4"/>
      <c r="T23" s="4"/>
      <c r="U23" s="4"/>
      <c r="V23" s="4"/>
      <c r="W23" s="4"/>
      <c r="X23" s="4"/>
      <c r="Y23" s="4"/>
    </row>
    <row r="24" spans="2:25">
      <c r="B24" s="19" t="s">
        <v>13</v>
      </c>
      <c r="C24" s="20">
        <v>82125.679199999999</v>
      </c>
      <c r="D24" s="21"/>
      <c r="E24" s="22"/>
      <c r="F24" s="20">
        <v>81861.375199999995</v>
      </c>
      <c r="G24" s="21"/>
      <c r="H24" s="22"/>
      <c r="I24" s="13">
        <f t="shared" si="0"/>
        <v>-3.2182869301615922E-3</v>
      </c>
      <c r="K24">
        <f>832*480*50*1.5*8/1000</f>
        <v>239616</v>
      </c>
      <c r="L24" s="29">
        <f t="shared" si="1"/>
        <v>2.9176745000362811</v>
      </c>
      <c r="M24" s="29">
        <f t="shared" si="2"/>
        <v>2.927094730751604</v>
      </c>
      <c r="N24" s="4"/>
      <c r="O24" s="4"/>
      <c r="S24" s="4"/>
      <c r="T24" s="4"/>
      <c r="U24" s="4"/>
      <c r="V24" s="4"/>
      <c r="W24" s="4"/>
      <c r="X24" s="4"/>
      <c r="Y24" s="4"/>
    </row>
    <row r="25" spans="2:25">
      <c r="B25" s="19" t="s">
        <v>14</v>
      </c>
      <c r="C25" s="20">
        <v>61281.304799999998</v>
      </c>
      <c r="D25" s="21"/>
      <c r="E25" s="22"/>
      <c r="F25" s="20">
        <v>60871.522100000002</v>
      </c>
      <c r="G25" s="21"/>
      <c r="H25" s="22"/>
      <c r="I25" s="13">
        <f t="shared" si="0"/>
        <v>-6.6869121233201307E-3</v>
      </c>
      <c r="K25">
        <f>1024*768*30*1.5*8/1000</f>
        <v>283115.52000000002</v>
      </c>
      <c r="L25" s="29">
        <f t="shared" si="1"/>
        <v>4.6199329620018146</v>
      </c>
      <c r="M25" s="29">
        <f t="shared" si="2"/>
        <v>4.6510340177611562</v>
      </c>
      <c r="N25" s="4"/>
      <c r="O25" s="4"/>
      <c r="S25" s="4"/>
      <c r="T25" s="4"/>
      <c r="U25" s="4"/>
      <c r="V25" s="4"/>
      <c r="W25" s="4"/>
      <c r="X25" s="4"/>
      <c r="Y25" s="4"/>
    </row>
    <row r="26" spans="2:25">
      <c r="B26" s="19" t="s">
        <v>15</v>
      </c>
      <c r="C26" s="20">
        <v>5037.6768000000002</v>
      </c>
      <c r="D26" s="21"/>
      <c r="E26" s="22"/>
      <c r="F26" s="20">
        <v>4972.9408000000003</v>
      </c>
      <c r="G26" s="21"/>
      <c r="H26" s="22"/>
      <c r="I26" s="13">
        <f t="shared" si="0"/>
        <v>-1.285036785210196E-2</v>
      </c>
      <c r="K26">
        <f>1280*720*30*1.5*8/1000</f>
        <v>331776</v>
      </c>
      <c r="L26" s="29">
        <f t="shared" si="1"/>
        <v>65.858929258820254</v>
      </c>
      <c r="M26" s="29">
        <f t="shared" si="2"/>
        <v>66.716257712136851</v>
      </c>
      <c r="N26" s="4"/>
      <c r="O26" s="4"/>
      <c r="S26" s="4"/>
      <c r="T26" s="4"/>
      <c r="U26" s="4"/>
      <c r="V26" s="4"/>
      <c r="W26" s="4"/>
      <c r="X26" s="4"/>
      <c r="Y26" s="4"/>
    </row>
    <row r="27" spans="2:25" ht="15.75" thickBot="1">
      <c r="B27" s="23" t="s">
        <v>16</v>
      </c>
      <c r="C27" s="24">
        <v>5880.0982000000004</v>
      </c>
      <c r="D27" s="25"/>
      <c r="E27" s="26"/>
      <c r="F27" s="24">
        <v>5848.5861999999997</v>
      </c>
      <c r="G27" s="25"/>
      <c r="H27" s="26"/>
      <c r="I27" s="13">
        <f t="shared" si="0"/>
        <v>-5.359094172951163E-3</v>
      </c>
      <c r="K27">
        <f>1280*720*20*1.5*8/1000</f>
        <v>221184</v>
      </c>
      <c r="L27" s="29">
        <f t="shared" si="1"/>
        <v>37.615698322861341</v>
      </c>
      <c r="M27" s="29">
        <f t="shared" si="2"/>
        <v>37.818370532009943</v>
      </c>
      <c r="N27" s="4">
        <f>AVERAGE(L24:L27)</f>
        <v>27.753058760929925</v>
      </c>
      <c r="O27" s="4">
        <f>AVERAGE(M24:M27)</f>
        <v>28.028189248164885</v>
      </c>
      <c r="S27" s="4"/>
      <c r="T27" s="4"/>
      <c r="U27" s="4"/>
      <c r="V27" s="4"/>
      <c r="W27" s="4"/>
      <c r="X27" s="4"/>
      <c r="Y27" s="4"/>
    </row>
    <row r="28" spans="2:25" ht="15.75" thickBot="1">
      <c r="B28" s="14" t="s">
        <v>24</v>
      </c>
      <c r="C28" s="8"/>
      <c r="D28" s="9"/>
      <c r="E28" s="10"/>
      <c r="F28" s="27"/>
      <c r="G28" s="9"/>
      <c r="H28" s="10"/>
      <c r="I28" s="28">
        <f>AVERAGE(I4:I27)</f>
        <v>-4.0367026661314621E-3</v>
      </c>
      <c r="S28" s="4"/>
      <c r="T28" s="4"/>
      <c r="U28" s="4"/>
      <c r="V28" s="4"/>
      <c r="W28" s="4"/>
      <c r="X28" s="4"/>
      <c r="Y28" s="4"/>
    </row>
    <row r="29" spans="2:25" ht="15.75">
      <c r="G29" s="3"/>
      <c r="H29" s="3"/>
      <c r="S29" s="4"/>
      <c r="T29" s="4"/>
      <c r="U29" s="4"/>
      <c r="V29" s="4"/>
      <c r="W29" s="4"/>
      <c r="X29" s="4"/>
      <c r="Y29" s="4"/>
    </row>
    <row r="30" spans="2:25">
      <c r="S30" s="4"/>
      <c r="T30" s="4"/>
      <c r="U30" s="4"/>
      <c r="V30" s="4"/>
      <c r="W30" s="4"/>
      <c r="X30" s="4"/>
      <c r="Y30" s="4"/>
    </row>
    <row r="31" spans="2:25">
      <c r="S31" s="4"/>
      <c r="T31" s="4"/>
      <c r="U31" s="4"/>
      <c r="V31" s="4"/>
      <c r="W31" s="4"/>
      <c r="X31" s="4"/>
      <c r="Y31" s="4"/>
    </row>
    <row r="32" spans="2:25">
      <c r="S32" s="4"/>
      <c r="T32" s="4"/>
      <c r="U32" s="4"/>
      <c r="V32" s="4"/>
      <c r="W32" s="4"/>
      <c r="X32" s="4"/>
      <c r="Y32" s="4"/>
    </row>
    <row r="33" spans="19:25">
      <c r="S33" s="4"/>
      <c r="T33" s="4"/>
      <c r="U33" s="4"/>
      <c r="V33" s="4"/>
      <c r="W33" s="4"/>
      <c r="X33" s="4"/>
      <c r="Y33" s="4"/>
    </row>
    <row r="34" spans="19:25">
      <c r="Y34" s="4"/>
    </row>
    <row r="35" spans="19:25">
      <c r="Y35" s="4"/>
    </row>
    <row r="36" spans="19:25">
      <c r="Y36" s="4"/>
    </row>
    <row r="37" spans="19:25">
      <c r="Y37" s="4"/>
    </row>
    <row r="38" spans="19:25">
      <c r="Y38" s="4"/>
    </row>
    <row r="53" spans="2:24">
      <c r="B53" t="s">
        <v>36</v>
      </c>
      <c r="C53">
        <v>4</v>
      </c>
      <c r="D53">
        <v>81861.375199999995</v>
      </c>
      <c r="E53">
        <v>99.99</v>
      </c>
      <c r="F53">
        <v>99.99</v>
      </c>
      <c r="G53">
        <v>99.99</v>
      </c>
      <c r="H53">
        <v>5352.7650000000003</v>
      </c>
      <c r="I53">
        <v>47.16</v>
      </c>
      <c r="K53" t="b">
        <f>D53=F24</f>
        <v>1</v>
      </c>
    </row>
    <row r="54" spans="2:24">
      <c r="B54" t="s">
        <v>37</v>
      </c>
      <c r="C54">
        <v>4</v>
      </c>
      <c r="D54">
        <v>60871.522100000002</v>
      </c>
      <c r="E54">
        <v>99.99</v>
      </c>
      <c r="F54">
        <v>99.99</v>
      </c>
      <c r="G54">
        <v>99.99</v>
      </c>
      <c r="H54">
        <v>12809.383</v>
      </c>
      <c r="I54">
        <v>70.248999999999995</v>
      </c>
      <c r="K54" t="b">
        <f t="shared" ref="K54:K56" si="3">D54=F25</f>
        <v>1</v>
      </c>
    </row>
    <row r="55" spans="2:24">
      <c r="B55" t="s">
        <v>38</v>
      </c>
      <c r="C55">
        <v>4</v>
      </c>
      <c r="D55">
        <v>4972.9408000000003</v>
      </c>
      <c r="E55">
        <v>99.99</v>
      </c>
      <c r="F55">
        <v>99.99</v>
      </c>
      <c r="G55">
        <v>99.99</v>
      </c>
      <c r="H55">
        <v>4614.5959999999995</v>
      </c>
      <c r="I55">
        <v>20.295999999999999</v>
      </c>
      <c r="K55" t="b">
        <f t="shared" si="3"/>
        <v>1</v>
      </c>
    </row>
    <row r="56" spans="2:24">
      <c r="B56" t="s">
        <v>39</v>
      </c>
      <c r="C56">
        <v>4</v>
      </c>
      <c r="D56">
        <v>5848.5861999999997</v>
      </c>
      <c r="E56">
        <v>99.99</v>
      </c>
      <c r="F56">
        <v>99.99</v>
      </c>
      <c r="G56">
        <v>99.99</v>
      </c>
      <c r="H56">
        <v>5415.4949999999999</v>
      </c>
      <c r="I56">
        <v>26.925999999999998</v>
      </c>
      <c r="K56" t="b">
        <f t="shared" si="3"/>
        <v>1</v>
      </c>
    </row>
    <row r="61" spans="2:24">
      <c r="S61" s="4"/>
      <c r="T61" s="4"/>
      <c r="U61" s="4"/>
      <c r="V61" s="4"/>
      <c r="W61" s="4"/>
      <c r="X61" s="4"/>
    </row>
  </sheetData>
  <sortState ref="Q33:X125">
    <sortCondition ref="Q33:Q125"/>
  </sortState>
  <mergeCells count="2">
    <mergeCell ref="C2:E2"/>
    <mergeCell ref="F2:H2"/>
  </mergeCells>
  <pageMargins left="0.7" right="0.7" top="0.75" bottom="0.75" header="0.3" footer="0.3"/>
  <ignoredErrors>
    <ignoredError sqref="K14:K1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B1:S29"/>
  <sheetViews>
    <sheetView topLeftCell="C10" workbookViewId="0">
      <selection activeCell="F29" sqref="F29"/>
    </sheetView>
  </sheetViews>
  <sheetFormatPr defaultRowHeight="15"/>
  <cols>
    <col min="2" max="2" width="18.42578125" bestFit="1" customWidth="1"/>
    <col min="3" max="3" width="11.28515625" bestFit="1" customWidth="1"/>
    <col min="4" max="4" width="13.7109375" bestFit="1" customWidth="1"/>
    <col min="6" max="6" width="11.28515625" bestFit="1" customWidth="1"/>
    <col min="7" max="7" width="13.7109375" bestFit="1" customWidth="1"/>
    <col min="9" max="9" width="9.7109375" bestFit="1" customWidth="1"/>
    <col min="11" max="11" width="17.5703125" bestFit="1" customWidth="1"/>
    <col min="12" max="12" width="15" bestFit="1" customWidth="1"/>
    <col min="13" max="13" width="12.5703125" bestFit="1" customWidth="1"/>
    <col min="14" max="14" width="32.28515625" bestFit="1" customWidth="1"/>
    <col min="15" max="15" width="29.140625" bestFit="1" customWidth="1"/>
  </cols>
  <sheetData>
    <row r="1" spans="2:19" ht="15.75" thickBot="1"/>
    <row r="2" spans="2:19" ht="15.75" thickBot="1">
      <c r="B2" s="5"/>
      <c r="C2" s="30" t="s">
        <v>22</v>
      </c>
      <c r="D2" s="31"/>
      <c r="E2" s="32"/>
      <c r="F2" s="33" t="s">
        <v>21</v>
      </c>
      <c r="G2" s="34"/>
      <c r="H2" s="35"/>
      <c r="I2" s="6"/>
    </row>
    <row r="3" spans="2:19" ht="15.75" thickBot="1">
      <c r="B3" s="7" t="s">
        <v>20</v>
      </c>
      <c r="C3" s="8" t="s">
        <v>17</v>
      </c>
      <c r="D3" s="9" t="s">
        <v>18</v>
      </c>
      <c r="E3" s="10" t="s">
        <v>19</v>
      </c>
      <c r="F3" s="8" t="s">
        <v>17</v>
      </c>
      <c r="G3" s="9" t="s">
        <v>18</v>
      </c>
      <c r="H3" s="10" t="s">
        <v>19</v>
      </c>
      <c r="I3" s="11" t="s">
        <v>23</v>
      </c>
      <c r="K3" t="s">
        <v>31</v>
      </c>
      <c r="L3" t="s">
        <v>32</v>
      </c>
      <c r="M3" t="s">
        <v>33</v>
      </c>
      <c r="N3" t="s">
        <v>34</v>
      </c>
      <c r="O3" t="s">
        <v>35</v>
      </c>
      <c r="P3" s="4"/>
      <c r="Q3" s="4"/>
      <c r="R3" s="4"/>
      <c r="S3" s="4"/>
    </row>
    <row r="4" spans="2:19">
      <c r="B4" s="15" t="s">
        <v>25</v>
      </c>
      <c r="C4" s="16"/>
      <c r="D4" s="17"/>
      <c r="E4" s="18"/>
      <c r="F4" s="16"/>
      <c r="G4" s="17"/>
      <c r="H4" s="18"/>
      <c r="I4" s="12"/>
      <c r="K4">
        <f>2560*1600*30*1.5*8/1000</f>
        <v>1474560</v>
      </c>
      <c r="N4" s="4"/>
      <c r="O4" s="4"/>
      <c r="P4" s="4"/>
      <c r="Q4" s="4"/>
      <c r="R4" s="4"/>
      <c r="S4" s="4"/>
    </row>
    <row r="5" spans="2:19">
      <c r="B5" s="19" t="s">
        <v>26</v>
      </c>
      <c r="C5" s="20"/>
      <c r="D5" s="21"/>
      <c r="E5" s="22"/>
      <c r="F5" s="20"/>
      <c r="G5" s="21"/>
      <c r="H5" s="22"/>
      <c r="I5" s="13"/>
      <c r="K5">
        <f>2560*1600*30*1.5*8/1000</f>
        <v>1474560</v>
      </c>
      <c r="N5" s="4"/>
      <c r="O5" s="4"/>
      <c r="P5" s="4"/>
      <c r="Q5" s="4"/>
      <c r="R5" s="4"/>
      <c r="S5" s="4"/>
    </row>
    <row r="6" spans="2:19">
      <c r="B6" s="19" t="s">
        <v>27</v>
      </c>
      <c r="C6" s="20"/>
      <c r="D6" s="21"/>
      <c r="E6" s="22"/>
      <c r="F6" s="20"/>
      <c r="G6" s="21"/>
      <c r="H6" s="22"/>
      <c r="I6" s="13"/>
      <c r="K6">
        <f>2560*1600*60*1.5*8/1000</f>
        <v>2949120</v>
      </c>
      <c r="N6" s="4"/>
      <c r="O6" s="4"/>
      <c r="P6" s="4"/>
      <c r="Q6" s="4"/>
      <c r="R6" s="4"/>
      <c r="S6" s="4"/>
    </row>
    <row r="7" spans="2:19">
      <c r="B7" s="19" t="s">
        <v>28</v>
      </c>
      <c r="C7" s="20"/>
      <c r="D7" s="21"/>
      <c r="E7" s="22"/>
      <c r="F7" s="20"/>
      <c r="G7" s="21"/>
      <c r="H7" s="22"/>
      <c r="I7" s="13"/>
      <c r="K7">
        <f>2560*1600*60*1.5*8/1000</f>
        <v>2949120</v>
      </c>
      <c r="N7" s="4"/>
      <c r="O7" s="4"/>
      <c r="P7" s="4"/>
      <c r="Q7" s="4"/>
      <c r="R7" s="4"/>
      <c r="S7" s="4"/>
    </row>
    <row r="8" spans="2:19">
      <c r="B8" s="19" t="s">
        <v>29</v>
      </c>
      <c r="C8" s="20">
        <v>231613.0912</v>
      </c>
      <c r="D8" s="21"/>
      <c r="E8" s="22"/>
      <c r="F8" s="20">
        <v>230783.86319999999</v>
      </c>
      <c r="G8" s="21"/>
      <c r="H8" s="22"/>
      <c r="I8" s="13">
        <f t="shared" ref="I8:I27" si="0">(F8-C8)/C8</f>
        <v>-3.580229406307422E-3</v>
      </c>
      <c r="K8">
        <f>1920*1080*24*1.5*8/1000</f>
        <v>597196.80000000005</v>
      </c>
      <c r="L8" s="29">
        <f t="shared" ref="L8:L27" si="1">K8/C8</f>
        <v>2.5784242026471431</v>
      </c>
      <c r="M8" s="29">
        <f t="shared" ref="M8:M27" si="2">K8/F8</f>
        <v>2.5876887219036728</v>
      </c>
      <c r="N8" s="4"/>
      <c r="O8" s="4"/>
      <c r="P8" s="4"/>
      <c r="Q8" s="4"/>
      <c r="R8" s="4"/>
      <c r="S8" s="4"/>
    </row>
    <row r="9" spans="2:19">
      <c r="B9" s="19" t="s">
        <v>30</v>
      </c>
      <c r="C9" s="20">
        <v>234795.74559999999</v>
      </c>
      <c r="D9" s="21"/>
      <c r="E9" s="22"/>
      <c r="F9" s="20">
        <v>234124.62</v>
      </c>
      <c r="G9" s="21"/>
      <c r="H9" s="22"/>
      <c r="I9" s="13">
        <f t="shared" si="0"/>
        <v>-2.8583379919640221E-3</v>
      </c>
      <c r="K9">
        <f>1920*1080*24*1.5*8/1000</f>
        <v>597196.80000000005</v>
      </c>
      <c r="L9" s="29">
        <f t="shared" si="1"/>
        <v>2.5434736837923357</v>
      </c>
      <c r="M9" s="29">
        <f t="shared" si="2"/>
        <v>2.550764631246385</v>
      </c>
      <c r="N9" s="4"/>
      <c r="O9" s="4"/>
      <c r="P9" s="4"/>
      <c r="Q9" s="4"/>
      <c r="R9" s="4"/>
      <c r="S9" s="4"/>
    </row>
    <row r="10" spans="2:19">
      <c r="B10" s="19" t="s">
        <v>0</v>
      </c>
      <c r="C10" s="20">
        <v>577238.61600000004</v>
      </c>
      <c r="D10" s="21"/>
      <c r="E10" s="22"/>
      <c r="F10" s="20">
        <v>576109.73439999996</v>
      </c>
      <c r="G10" s="21"/>
      <c r="H10" s="22"/>
      <c r="I10" s="13">
        <f t="shared" si="0"/>
        <v>-1.9556584897641024E-3</v>
      </c>
      <c r="K10">
        <f>1920*1080*50*1.5*8/1000</f>
        <v>1244160</v>
      </c>
      <c r="L10" s="29">
        <f t="shared" si="1"/>
        <v>2.1553651566512659</v>
      </c>
      <c r="M10" s="29">
        <f t="shared" si="2"/>
        <v>2.1595885743811518</v>
      </c>
      <c r="N10" s="4"/>
      <c r="O10" s="4"/>
      <c r="P10" s="4"/>
      <c r="Q10" s="4"/>
      <c r="R10" s="4"/>
      <c r="S10" s="4"/>
    </row>
    <row r="11" spans="2:19">
      <c r="B11" s="19" t="s">
        <v>1</v>
      </c>
      <c r="C11" s="20">
        <v>533595.38560000004</v>
      </c>
      <c r="D11" s="21"/>
      <c r="E11" s="22"/>
      <c r="F11" s="20">
        <v>532166.9656</v>
      </c>
      <c r="G11" s="21"/>
      <c r="H11" s="22"/>
      <c r="I11" s="13">
        <f t="shared" si="0"/>
        <v>-2.6769721750757995E-3</v>
      </c>
      <c r="K11">
        <f>1920*1080*50*1.5*8/1000</f>
        <v>1244160</v>
      </c>
      <c r="L11" s="29">
        <f t="shared" si="1"/>
        <v>2.3316543463002537</v>
      </c>
      <c r="M11" s="29">
        <f t="shared" si="2"/>
        <v>2.3379128740117348</v>
      </c>
      <c r="N11" s="4"/>
      <c r="O11" s="4"/>
      <c r="P11" s="4"/>
      <c r="Q11" s="4"/>
      <c r="R11" s="4"/>
      <c r="S11" s="4"/>
    </row>
    <row r="12" spans="2:19">
      <c r="B12" s="19" t="s">
        <v>2</v>
      </c>
      <c r="C12" s="20">
        <v>695493.75760000001</v>
      </c>
      <c r="D12" s="21"/>
      <c r="E12" s="22"/>
      <c r="F12" s="20">
        <v>694749.92960000003</v>
      </c>
      <c r="G12" s="21"/>
      <c r="H12" s="22"/>
      <c r="I12" s="13">
        <f t="shared" si="0"/>
        <v>-1.0694962993870291E-3</v>
      </c>
      <c r="K12">
        <f>1920*1080*60*1.5*8/1000</f>
        <v>1492992</v>
      </c>
      <c r="L12" s="29">
        <f t="shared" si="1"/>
        <v>2.1466648459247075</v>
      </c>
      <c r="M12" s="29">
        <f t="shared" si="2"/>
        <v>2.1489631540654996</v>
      </c>
      <c r="N12" s="4">
        <f>AVERAGE(L8:L12)</f>
        <v>2.3511164470631414</v>
      </c>
      <c r="O12" s="4">
        <f>AVERAGE(M8:M12)</f>
        <v>2.356983591121689</v>
      </c>
      <c r="P12" s="4"/>
      <c r="Q12" s="4"/>
      <c r="R12" s="4"/>
      <c r="S12" s="4"/>
    </row>
    <row r="13" spans="2:19">
      <c r="B13" s="19" t="s">
        <v>3</v>
      </c>
      <c r="C13" s="20">
        <v>86418.648000000001</v>
      </c>
      <c r="D13" s="21"/>
      <c r="E13" s="22"/>
      <c r="F13" s="20">
        <v>86135.473599999998</v>
      </c>
      <c r="G13" s="21"/>
      <c r="H13" s="22"/>
      <c r="I13" s="13">
        <f t="shared" si="0"/>
        <v>-3.2767742443737783E-3</v>
      </c>
      <c r="K13">
        <f>832*480*50*1.5*8/1000</f>
        <v>239616</v>
      </c>
      <c r="L13" s="29">
        <f t="shared" si="1"/>
        <v>2.7727348847207143</v>
      </c>
      <c r="M13" s="29">
        <f t="shared" si="2"/>
        <v>2.781850380398907</v>
      </c>
      <c r="N13" s="4"/>
      <c r="O13" s="4"/>
      <c r="P13" s="4"/>
      <c r="Q13" s="4"/>
      <c r="R13" s="4"/>
      <c r="S13" s="4"/>
    </row>
    <row r="14" spans="2:19">
      <c r="B14" s="19" t="s">
        <v>4</v>
      </c>
      <c r="C14" s="20">
        <v>111258.5656</v>
      </c>
      <c r="D14" s="21"/>
      <c r="E14" s="22"/>
      <c r="F14" s="20">
        <v>110926.0952</v>
      </c>
      <c r="G14" s="21"/>
      <c r="H14" s="22"/>
      <c r="I14" s="13">
        <f t="shared" si="0"/>
        <v>-2.9882678983595094E-3</v>
      </c>
      <c r="K14">
        <f>832*480*60*1.5*8/1000</f>
        <v>287539.20000000001</v>
      </c>
      <c r="L14" s="29">
        <f t="shared" si="1"/>
        <v>2.5844230369980612</v>
      </c>
      <c r="M14" s="29">
        <f t="shared" si="2"/>
        <v>2.5921691328047398</v>
      </c>
      <c r="N14" s="4"/>
      <c r="O14" s="4"/>
      <c r="P14" s="4"/>
      <c r="Q14" s="4"/>
      <c r="R14" s="4"/>
      <c r="S14" s="4"/>
    </row>
    <row r="15" spans="2:19">
      <c r="B15" s="19" t="s">
        <v>5</v>
      </c>
      <c r="C15" s="20">
        <v>99433.2</v>
      </c>
      <c r="D15" s="21"/>
      <c r="E15" s="22"/>
      <c r="F15" s="20">
        <v>99117.191200000001</v>
      </c>
      <c r="G15" s="21"/>
      <c r="H15" s="22"/>
      <c r="I15" s="13">
        <f t="shared" si="0"/>
        <v>-3.1781014791839746E-3</v>
      </c>
      <c r="K15">
        <f>832*480*50*1.5*8/1000</f>
        <v>239616</v>
      </c>
      <c r="L15" s="29">
        <f t="shared" si="1"/>
        <v>2.4098188532602793</v>
      </c>
      <c r="M15" s="29">
        <f t="shared" si="2"/>
        <v>2.4175019196871674</v>
      </c>
      <c r="N15" s="4"/>
      <c r="O15" s="4"/>
      <c r="P15" s="4"/>
      <c r="Q15" s="4"/>
      <c r="R15" s="4"/>
      <c r="S15" s="4"/>
    </row>
    <row r="16" spans="2:19">
      <c r="B16" s="19" t="s">
        <v>6</v>
      </c>
      <c r="C16" s="20">
        <v>63195.26</v>
      </c>
      <c r="D16" s="21"/>
      <c r="E16" s="22"/>
      <c r="F16" s="20">
        <v>62852.409599999999</v>
      </c>
      <c r="G16" s="21"/>
      <c r="H16" s="22"/>
      <c r="I16" s="13">
        <f t="shared" si="0"/>
        <v>-5.4252549953905244E-3</v>
      </c>
      <c r="K16">
        <f>832*480*30*1.5*8/1000</f>
        <v>143769.60000000001</v>
      </c>
      <c r="L16" s="29">
        <f t="shared" si="1"/>
        <v>2.2750060684931115</v>
      </c>
      <c r="M16" s="29">
        <f t="shared" si="2"/>
        <v>2.2874158829385598</v>
      </c>
      <c r="N16" s="4">
        <f>AVERAGE(L13:L16)</f>
        <v>2.5104957108680415</v>
      </c>
      <c r="O16" s="4">
        <f>AVERAGE(M13:M16)</f>
        <v>2.5197343289573437</v>
      </c>
      <c r="P16" s="4"/>
      <c r="Q16" s="4"/>
      <c r="R16" s="4"/>
      <c r="S16" s="4"/>
    </row>
    <row r="17" spans="2:19">
      <c r="B17" s="19" t="s">
        <v>7</v>
      </c>
      <c r="C17" s="20">
        <v>18837.1584</v>
      </c>
      <c r="D17" s="21"/>
      <c r="E17" s="22"/>
      <c r="F17" s="20">
        <v>18913.880799999999</v>
      </c>
      <c r="G17" s="21"/>
      <c r="H17" s="22"/>
      <c r="I17" s="13">
        <f t="shared" si="0"/>
        <v>4.0729285368221327E-3</v>
      </c>
      <c r="K17">
        <f>416*240*50*1.5*8/1000</f>
        <v>59904</v>
      </c>
      <c r="L17" s="29">
        <f t="shared" si="1"/>
        <v>3.180097482218974</v>
      </c>
      <c r="M17" s="29">
        <f t="shared" si="2"/>
        <v>3.1671977122748918</v>
      </c>
      <c r="N17" s="4"/>
      <c r="O17" s="4"/>
      <c r="P17" s="4"/>
      <c r="Q17" s="4"/>
      <c r="R17" s="4"/>
      <c r="S17" s="4"/>
    </row>
    <row r="18" spans="2:19">
      <c r="B18" s="19" t="s">
        <v>8</v>
      </c>
      <c r="C18" s="20">
        <v>28657.495200000001</v>
      </c>
      <c r="D18" s="21"/>
      <c r="E18" s="22"/>
      <c r="F18" s="20">
        <v>28576.6944</v>
      </c>
      <c r="G18" s="21"/>
      <c r="H18" s="22"/>
      <c r="I18" s="13">
        <f t="shared" si="0"/>
        <v>-2.8195346256221616E-3</v>
      </c>
      <c r="K18">
        <f>416*240*60*1.5*8/1000</f>
        <v>71884.800000000003</v>
      </c>
      <c r="L18" s="29">
        <f t="shared" si="1"/>
        <v>2.5084118307729839</v>
      </c>
      <c r="M18" s="29">
        <f t="shared" si="2"/>
        <v>2.5155043824802914</v>
      </c>
      <c r="N18" s="4"/>
      <c r="O18" s="4"/>
      <c r="P18" s="4"/>
      <c r="Q18" s="4"/>
      <c r="R18" s="4"/>
      <c r="S18" s="4"/>
    </row>
    <row r="19" spans="2:19">
      <c r="B19" s="19" t="s">
        <v>9</v>
      </c>
      <c r="C19" s="20">
        <v>25084.900799999999</v>
      </c>
      <c r="D19" s="21"/>
      <c r="E19" s="22"/>
      <c r="F19" s="20">
        <v>24994.207200000001</v>
      </c>
      <c r="G19" s="21"/>
      <c r="H19" s="22"/>
      <c r="I19" s="13">
        <f t="shared" si="0"/>
        <v>-3.6154657625753375E-3</v>
      </c>
      <c r="K19">
        <f>416*240*50*1.5*8/1000</f>
        <v>59904</v>
      </c>
      <c r="L19" s="29">
        <f t="shared" si="1"/>
        <v>2.3880501054243757</v>
      </c>
      <c r="M19" s="29">
        <f t="shared" si="2"/>
        <v>2.3967153477066478</v>
      </c>
      <c r="N19" s="4"/>
      <c r="O19" s="4"/>
      <c r="P19" s="4"/>
      <c r="Q19" s="4"/>
      <c r="R19" s="4"/>
      <c r="S19" s="4"/>
    </row>
    <row r="20" spans="2:19">
      <c r="B20" s="19" t="s">
        <v>6</v>
      </c>
      <c r="C20" s="20">
        <v>14553.8992</v>
      </c>
      <c r="D20" s="21"/>
      <c r="E20" s="22"/>
      <c r="F20" s="20">
        <v>14499.628000000001</v>
      </c>
      <c r="G20" s="21"/>
      <c r="H20" s="22"/>
      <c r="I20" s="13">
        <f t="shared" si="0"/>
        <v>-3.7289800660430042E-3</v>
      </c>
      <c r="K20">
        <f>416*240*30*1.5*8/1000</f>
        <v>35942.400000000001</v>
      </c>
      <c r="L20" s="29">
        <f t="shared" si="1"/>
        <v>2.4696062207164386</v>
      </c>
      <c r="M20" s="29">
        <f t="shared" si="2"/>
        <v>2.4788498022156156</v>
      </c>
      <c r="N20" s="4">
        <f>AVERAGE(L17:L20)</f>
        <v>2.6365414097831934</v>
      </c>
      <c r="O20" s="4">
        <f>AVERAGE(M17:M20)</f>
        <v>2.6395668111693618</v>
      </c>
      <c r="P20" s="4"/>
      <c r="Q20" s="4"/>
      <c r="R20" s="4"/>
      <c r="S20" s="4"/>
    </row>
    <row r="21" spans="2:19">
      <c r="B21" s="19" t="s">
        <v>10</v>
      </c>
      <c r="C21" s="20">
        <v>212310.37760000001</v>
      </c>
      <c r="D21" s="21"/>
      <c r="E21" s="22"/>
      <c r="F21" s="20">
        <v>211178.432</v>
      </c>
      <c r="G21" s="21"/>
      <c r="H21" s="22"/>
      <c r="I21" s="13">
        <f t="shared" si="0"/>
        <v>-5.331560391892998E-3</v>
      </c>
      <c r="K21">
        <f>1280*720*60*1.5*8/1000</f>
        <v>663552</v>
      </c>
      <c r="L21" s="29">
        <f t="shared" si="1"/>
        <v>3.1253865567049885</v>
      </c>
      <c r="M21" s="29">
        <f t="shared" si="2"/>
        <v>3.1421390608677311</v>
      </c>
      <c r="N21" s="4"/>
      <c r="O21" s="4"/>
      <c r="P21" s="4"/>
      <c r="Q21" s="4"/>
      <c r="R21" s="4"/>
      <c r="S21" s="4"/>
    </row>
    <row r="22" spans="2:19">
      <c r="B22" s="19" t="s">
        <v>11</v>
      </c>
      <c r="C22" s="20">
        <v>207873.69200000001</v>
      </c>
      <c r="D22" s="21"/>
      <c r="E22" s="22"/>
      <c r="F22" s="20">
        <v>207278.60399999999</v>
      </c>
      <c r="G22" s="21"/>
      <c r="H22" s="22"/>
      <c r="I22" s="13">
        <f t="shared" si="0"/>
        <v>-2.8627383978922063E-3</v>
      </c>
      <c r="K22">
        <f>1280*720*60*1.5*8/1000</f>
        <v>663552</v>
      </c>
      <c r="L22" s="29">
        <f t="shared" si="1"/>
        <v>3.1920922441691175</v>
      </c>
      <c r="M22" s="29">
        <f t="shared" si="2"/>
        <v>3.2012566043719595</v>
      </c>
      <c r="N22" s="4"/>
      <c r="O22" s="4"/>
      <c r="P22" s="4"/>
      <c r="Q22" s="4"/>
      <c r="R22" s="4"/>
      <c r="S22" s="4"/>
    </row>
    <row r="23" spans="2:19">
      <c r="B23" s="19" t="s">
        <v>12</v>
      </c>
      <c r="C23" s="20">
        <v>204479.50399999999</v>
      </c>
      <c r="D23" s="21"/>
      <c r="E23" s="22"/>
      <c r="F23" s="20">
        <v>203386.84080000001</v>
      </c>
      <c r="G23" s="21"/>
      <c r="H23" s="22"/>
      <c r="I23" s="13">
        <f t="shared" si="0"/>
        <v>-5.3436318976985628E-3</v>
      </c>
      <c r="K23">
        <f>1280*720*60*1.5*8/1000</f>
        <v>663552</v>
      </c>
      <c r="L23" s="29">
        <f t="shared" si="1"/>
        <v>3.2450782940083815</v>
      </c>
      <c r="M23" s="29">
        <f t="shared" si="2"/>
        <v>3.2625119569682601</v>
      </c>
      <c r="N23" s="4">
        <f>AVERAGE(L21:L23)</f>
        <v>3.1875190316274957</v>
      </c>
      <c r="O23" s="4">
        <f>AVERAGE(M21:M23)</f>
        <v>3.2019692074026502</v>
      </c>
      <c r="P23" s="4"/>
      <c r="Q23" s="4"/>
      <c r="R23" s="4"/>
      <c r="S23" s="4"/>
    </row>
    <row r="24" spans="2:19">
      <c r="B24" s="19" t="s">
        <v>13</v>
      </c>
      <c r="C24" s="20">
        <v>82243.588799999998</v>
      </c>
      <c r="D24" s="21"/>
      <c r="E24" s="22"/>
      <c r="F24" s="20">
        <v>82000.277600000001</v>
      </c>
      <c r="G24" s="21"/>
      <c r="H24" s="22"/>
      <c r="I24" s="13">
        <f t="shared" si="0"/>
        <v>-2.9584214836694536E-3</v>
      </c>
      <c r="K24">
        <f>832*480*50*1.5*8/1000</f>
        <v>239616</v>
      </c>
      <c r="L24" s="29">
        <f t="shared" si="1"/>
        <v>2.9134915377136363</v>
      </c>
      <c r="M24" s="29">
        <f t="shared" si="2"/>
        <v>2.9221364489624606</v>
      </c>
      <c r="N24" s="4"/>
      <c r="O24" s="4"/>
      <c r="P24" s="4"/>
      <c r="Q24" s="4"/>
      <c r="R24" s="4"/>
      <c r="S24" s="4"/>
    </row>
    <row r="25" spans="2:19">
      <c r="B25" s="19" t="s">
        <v>14</v>
      </c>
      <c r="C25" s="20">
        <v>60133.071799999998</v>
      </c>
      <c r="D25" s="21"/>
      <c r="E25" s="22"/>
      <c r="F25" s="20">
        <v>59771.828600000001</v>
      </c>
      <c r="G25" s="21"/>
      <c r="H25" s="22"/>
      <c r="I25" s="13">
        <f t="shared" si="0"/>
        <v>-6.0073964157606394E-3</v>
      </c>
      <c r="K25">
        <f>1024*768*30*1.5*8/1000</f>
        <v>283115.52000000002</v>
      </c>
      <c r="L25" s="29">
        <f t="shared" si="1"/>
        <v>4.7081499668207538</v>
      </c>
      <c r="M25" s="29">
        <f t="shared" si="2"/>
        <v>4.7366046284888128</v>
      </c>
      <c r="N25" s="4"/>
      <c r="O25" s="4"/>
      <c r="P25" s="4"/>
      <c r="Q25" s="4"/>
      <c r="R25" s="4"/>
      <c r="S25" s="4"/>
    </row>
    <row r="26" spans="2:19">
      <c r="B26" s="19" t="s">
        <v>15</v>
      </c>
      <c r="C26" s="20">
        <v>2479.5328</v>
      </c>
      <c r="D26" s="21"/>
      <c r="E26" s="22"/>
      <c r="F26" s="20">
        <v>2494.1887999999999</v>
      </c>
      <c r="G26" s="21"/>
      <c r="H26" s="22"/>
      <c r="I26" s="13">
        <f t="shared" si="0"/>
        <v>5.9107909360989093E-3</v>
      </c>
      <c r="K26">
        <f>1280*720*30*1.5*8/1000</f>
        <v>331776</v>
      </c>
      <c r="L26" s="29">
        <f t="shared" si="1"/>
        <v>133.80585245736617</v>
      </c>
      <c r="M26" s="29">
        <f t="shared" si="2"/>
        <v>133.0196014030694</v>
      </c>
      <c r="N26" s="4"/>
      <c r="O26" s="4"/>
      <c r="P26" s="4"/>
      <c r="Q26" s="4"/>
      <c r="R26" s="4"/>
      <c r="S26" s="4"/>
    </row>
    <row r="27" spans="2:19" ht="15.75" thickBot="1">
      <c r="B27" s="23" t="s">
        <v>16</v>
      </c>
      <c r="C27" s="24">
        <v>5178.9525999999996</v>
      </c>
      <c r="D27" s="25"/>
      <c r="E27" s="26"/>
      <c r="F27" s="24">
        <v>5187.2947000000004</v>
      </c>
      <c r="G27" s="25"/>
      <c r="H27" s="26"/>
      <c r="I27" s="13">
        <f t="shared" si="0"/>
        <v>1.6107697143242354E-3</v>
      </c>
      <c r="K27">
        <f>1280*720*20*1.5*8/1000</f>
        <v>221184</v>
      </c>
      <c r="L27" s="29">
        <f t="shared" si="1"/>
        <v>42.708249540650364</v>
      </c>
      <c r="M27" s="29">
        <f t="shared" si="2"/>
        <v>42.639567017466732</v>
      </c>
      <c r="N27" s="4">
        <f>AVERAGE(L24:L27)</f>
        <v>46.033935875637731</v>
      </c>
      <c r="O27" s="4">
        <f>AVERAGE(M24:M27)</f>
        <v>45.829477374496854</v>
      </c>
    </row>
    <row r="28" spans="2:19" ht="15.75" thickBot="1">
      <c r="B28" s="14" t="s">
        <v>24</v>
      </c>
      <c r="C28" s="8"/>
      <c r="D28" s="9"/>
      <c r="E28" s="10"/>
      <c r="F28" s="27"/>
      <c r="G28" s="9"/>
      <c r="H28" s="10"/>
      <c r="I28" s="28">
        <f>AVERAGE(I4:I27)</f>
        <v>-2.4041166416857622E-3</v>
      </c>
    </row>
    <row r="29" spans="2:19" ht="15.75">
      <c r="G29" s="3"/>
      <c r="H29" s="3"/>
    </row>
  </sheetData>
  <sortState ref="S30:V106">
    <sortCondition descending="1" ref="V30:V106"/>
  </sortState>
  <mergeCells count="2">
    <mergeCell ref="C2:E2"/>
    <mergeCell ref="F2:H2"/>
  </mergeCells>
  <pageMargins left="0.7" right="0.7" top="0.75" bottom="0.75" header="0.3" footer="0.3"/>
  <ignoredErrors>
    <ignoredError sqref="K14:K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AI_Main</vt:lpstr>
      <vt:lpstr>RA_Main</vt:lpstr>
      <vt:lpstr>LD_Main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JCTVC-I0408</dc:creator>
  <cp:lastModifiedBy>gaow02</cp:lastModifiedBy>
  <dcterms:created xsi:type="dcterms:W3CDTF">2012-07-02T14:02:45Z</dcterms:created>
  <dcterms:modified xsi:type="dcterms:W3CDTF">2012-07-09T04:31:39Z</dcterms:modified>
</cp:coreProperties>
</file>