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37395" windowHeight="21000" activeTab="3"/>
  </bookViews>
  <sheets>
    <sheet name="AI_Main" sheetId="1" r:id="rId1"/>
    <sheet name="RA_Main" sheetId="2" r:id="rId2"/>
    <sheet name="LD_Main" sheetId="3" r:id="rId3"/>
    <sheet name="QP1-4 vs QP4_lossless" sheetId="4" r:id="rId4"/>
  </sheets>
  <calcPr calcId="145621" concurrentCalc="0"/>
</workbook>
</file>

<file path=xl/calcChain.xml><?xml version="1.0" encoding="utf-8"?>
<calcChain xmlns="http://schemas.openxmlformats.org/spreadsheetml/2006/main">
  <c r="R90" i="4" l="1"/>
  <c r="Q90" i="4"/>
  <c r="P90" i="4"/>
  <c r="O90" i="4"/>
  <c r="R89" i="4"/>
  <c r="Q89" i="4"/>
  <c r="P89" i="4"/>
  <c r="O89" i="4"/>
  <c r="R88" i="4"/>
  <c r="Q88" i="4"/>
  <c r="P88" i="4"/>
  <c r="O88" i="4"/>
  <c r="R87" i="4"/>
  <c r="Q87" i="4"/>
  <c r="P87" i="4"/>
  <c r="O87" i="4"/>
  <c r="R86" i="4"/>
  <c r="Q86" i="4"/>
  <c r="P86" i="4"/>
  <c r="O86" i="4"/>
  <c r="R85" i="4"/>
  <c r="Q85" i="4"/>
  <c r="P85" i="4"/>
  <c r="O85" i="4"/>
  <c r="R84" i="4"/>
  <c r="Q84" i="4"/>
  <c r="P84" i="4"/>
  <c r="O84" i="4"/>
  <c r="R59" i="4"/>
  <c r="Q59" i="4"/>
  <c r="P59" i="4"/>
  <c r="O59" i="4"/>
  <c r="R58" i="4"/>
  <c r="Q58" i="4"/>
  <c r="P58" i="4"/>
  <c r="O58" i="4"/>
  <c r="R56" i="4"/>
  <c r="Q56" i="4"/>
  <c r="P56" i="4"/>
  <c r="O56" i="4"/>
  <c r="R55" i="4"/>
  <c r="Q55" i="4"/>
  <c r="P55" i="4"/>
  <c r="O55" i="4"/>
  <c r="R54" i="4"/>
  <c r="Q54" i="4"/>
  <c r="P54" i="4"/>
  <c r="O54" i="4"/>
  <c r="R53" i="4"/>
  <c r="Q53" i="4"/>
  <c r="P53" i="4"/>
  <c r="O53" i="4"/>
  <c r="P23" i="4"/>
  <c r="Q23" i="4"/>
  <c r="R23" i="4"/>
  <c r="P24" i="4"/>
  <c r="Q24" i="4"/>
  <c r="R24" i="4"/>
  <c r="P25" i="4"/>
  <c r="Q25" i="4"/>
  <c r="R25" i="4"/>
  <c r="P26" i="4"/>
  <c r="Q26" i="4"/>
  <c r="R26" i="4"/>
  <c r="P27" i="4"/>
  <c r="Q27" i="4"/>
  <c r="R27" i="4"/>
  <c r="P28" i="4"/>
  <c r="Q28" i="4"/>
  <c r="R28" i="4"/>
  <c r="O28" i="4"/>
  <c r="O27" i="4"/>
  <c r="O26" i="4"/>
  <c r="O25" i="4"/>
  <c r="O24" i="4"/>
  <c r="O23" i="4"/>
  <c r="P22" i="4"/>
  <c r="Q22" i="4"/>
  <c r="R22" i="4"/>
  <c r="O22" i="4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4" i="1"/>
  <c r="T25" i="1"/>
  <c r="T26" i="1"/>
  <c r="T27" i="1"/>
  <c r="T28" i="1"/>
  <c r="T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4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1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1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1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1" i="4"/>
  <c r="K90" i="4"/>
  <c r="J90" i="4"/>
  <c r="I90" i="4"/>
  <c r="H90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5" i="4"/>
  <c r="K56" i="4"/>
  <c r="K57" i="4"/>
  <c r="K58" i="4"/>
  <c r="K60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5" i="4"/>
  <c r="J56" i="4"/>
  <c r="J57" i="4"/>
  <c r="J58" i="4"/>
  <c r="J60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5" i="4"/>
  <c r="I56" i="4"/>
  <c r="I57" i="4"/>
  <c r="I58" i="4"/>
  <c r="I60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5" i="4"/>
  <c r="H56" i="4"/>
  <c r="H57" i="4"/>
  <c r="H58" i="4"/>
  <c r="H60" i="4"/>
  <c r="K59" i="4"/>
  <c r="J59" i="4"/>
  <c r="I59" i="4"/>
  <c r="H59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9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9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9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9" i="4"/>
  <c r="K28" i="4"/>
  <c r="J28" i="4"/>
  <c r="I28" i="4"/>
  <c r="H28" i="4"/>
  <c r="K7" i="3"/>
  <c r="K6" i="3"/>
  <c r="K7" i="2"/>
  <c r="K6" i="2"/>
  <c r="K7" i="1"/>
  <c r="K6" i="1"/>
  <c r="M24" i="3"/>
  <c r="M25" i="3"/>
  <c r="M26" i="3"/>
  <c r="M27" i="3"/>
  <c r="O27" i="3"/>
  <c r="N27" i="3"/>
  <c r="M21" i="3"/>
  <c r="M22" i="3"/>
  <c r="M23" i="3"/>
  <c r="O23" i="3"/>
  <c r="N23" i="3"/>
  <c r="M17" i="3"/>
  <c r="M18" i="3"/>
  <c r="M19" i="3"/>
  <c r="M20" i="3"/>
  <c r="O20" i="3"/>
  <c r="N20" i="3"/>
  <c r="M13" i="3"/>
  <c r="M14" i="3"/>
  <c r="M15" i="3"/>
  <c r="M16" i="3"/>
  <c r="O16" i="3"/>
  <c r="N16" i="3"/>
  <c r="M8" i="3"/>
  <c r="M9" i="3"/>
  <c r="M10" i="3"/>
  <c r="M11" i="3"/>
  <c r="M12" i="3"/>
  <c r="O12" i="3"/>
  <c r="N12" i="3"/>
  <c r="M24" i="2"/>
  <c r="M25" i="2"/>
  <c r="M26" i="2"/>
  <c r="M27" i="2"/>
  <c r="O27" i="2"/>
  <c r="N27" i="2"/>
  <c r="M17" i="2"/>
  <c r="M18" i="2"/>
  <c r="M19" i="2"/>
  <c r="M20" i="2"/>
  <c r="O20" i="2"/>
  <c r="N20" i="2"/>
  <c r="M13" i="2"/>
  <c r="M14" i="2"/>
  <c r="M15" i="2"/>
  <c r="M16" i="2"/>
  <c r="O16" i="2"/>
  <c r="N16" i="2"/>
  <c r="M8" i="2"/>
  <c r="M9" i="2"/>
  <c r="M10" i="2"/>
  <c r="M11" i="2"/>
  <c r="M12" i="2"/>
  <c r="O12" i="2"/>
  <c r="N12" i="2"/>
  <c r="M6" i="2"/>
  <c r="M7" i="2"/>
  <c r="M4" i="2"/>
  <c r="M5" i="2"/>
  <c r="O7" i="2"/>
  <c r="L6" i="2"/>
  <c r="L7" i="2"/>
  <c r="N7" i="2"/>
  <c r="M21" i="1"/>
  <c r="M22" i="1"/>
  <c r="M23" i="1"/>
  <c r="O23" i="1"/>
  <c r="N23" i="1"/>
  <c r="M24" i="1"/>
  <c r="M25" i="1"/>
  <c r="M26" i="1"/>
  <c r="M27" i="1"/>
  <c r="O27" i="1"/>
  <c r="N27" i="1"/>
  <c r="M17" i="1"/>
  <c r="M18" i="1"/>
  <c r="M19" i="1"/>
  <c r="M20" i="1"/>
  <c r="O20" i="1"/>
  <c r="N20" i="1"/>
  <c r="M13" i="1"/>
  <c r="M14" i="1"/>
  <c r="M15" i="1"/>
  <c r="M16" i="1"/>
  <c r="O16" i="1"/>
  <c r="N16" i="1"/>
  <c r="M8" i="1"/>
  <c r="M9" i="1"/>
  <c r="M10" i="1"/>
  <c r="M11" i="1"/>
  <c r="M12" i="1"/>
  <c r="O12" i="1"/>
  <c r="N12" i="1"/>
  <c r="M6" i="1"/>
  <c r="M7" i="1"/>
  <c r="M4" i="1"/>
  <c r="M5" i="1"/>
  <c r="O7" i="1"/>
  <c r="L6" i="1"/>
  <c r="L7" i="1"/>
  <c r="N7" i="1"/>
  <c r="H28" i="3"/>
  <c r="H29" i="3"/>
  <c r="G28" i="3"/>
  <c r="G29" i="3"/>
  <c r="H28" i="2"/>
  <c r="H29" i="2"/>
  <c r="G28" i="2"/>
  <c r="G29" i="2"/>
  <c r="H28" i="1"/>
  <c r="H29" i="1"/>
  <c r="G28" i="1"/>
  <c r="G29" i="1"/>
  <c r="K27" i="3"/>
  <c r="L27" i="3"/>
  <c r="K26" i="3"/>
  <c r="L26" i="3"/>
  <c r="K25" i="3"/>
  <c r="L25" i="3"/>
  <c r="K24" i="3"/>
  <c r="L24" i="3"/>
  <c r="K23" i="3"/>
  <c r="L23" i="3"/>
  <c r="K22" i="3"/>
  <c r="L22" i="3"/>
  <c r="K21" i="3"/>
  <c r="L21" i="3"/>
  <c r="K20" i="3"/>
  <c r="L20" i="3"/>
  <c r="K19" i="3"/>
  <c r="L19" i="3"/>
  <c r="K18" i="3"/>
  <c r="L18" i="3"/>
  <c r="K17" i="3"/>
  <c r="L17" i="3"/>
  <c r="K16" i="3"/>
  <c r="L16" i="3"/>
  <c r="K15" i="3"/>
  <c r="L15" i="3"/>
  <c r="K14" i="3"/>
  <c r="L14" i="3"/>
  <c r="K13" i="3"/>
  <c r="L13" i="3"/>
  <c r="K12" i="3"/>
  <c r="L12" i="3"/>
  <c r="K11" i="3"/>
  <c r="L11" i="3"/>
  <c r="K10" i="3"/>
  <c r="L10" i="3"/>
  <c r="K9" i="3"/>
  <c r="L9" i="3"/>
  <c r="K8" i="3"/>
  <c r="L8" i="3"/>
  <c r="K5" i="3"/>
  <c r="K4" i="3"/>
  <c r="K27" i="2"/>
  <c r="L27" i="2"/>
  <c r="K26" i="2"/>
  <c r="L26" i="2"/>
  <c r="K25" i="2"/>
  <c r="L25" i="2"/>
  <c r="K24" i="2"/>
  <c r="L24" i="2"/>
  <c r="K23" i="2"/>
  <c r="K22" i="2"/>
  <c r="K21" i="2"/>
  <c r="K20" i="2"/>
  <c r="L20" i="2"/>
  <c r="K19" i="2"/>
  <c r="L19" i="2"/>
  <c r="K18" i="2"/>
  <c r="L18" i="2"/>
  <c r="K17" i="2"/>
  <c r="L17" i="2"/>
  <c r="K16" i="2"/>
  <c r="L16" i="2"/>
  <c r="K15" i="2"/>
  <c r="L15" i="2"/>
  <c r="K14" i="2"/>
  <c r="L14" i="2"/>
  <c r="K13" i="2"/>
  <c r="L13" i="2"/>
  <c r="K12" i="2"/>
  <c r="L12" i="2"/>
  <c r="K11" i="2"/>
  <c r="L11" i="2"/>
  <c r="K10" i="2"/>
  <c r="L10" i="2"/>
  <c r="K9" i="2"/>
  <c r="L9" i="2"/>
  <c r="K8" i="2"/>
  <c r="L8" i="2"/>
  <c r="K5" i="2"/>
  <c r="L5" i="2"/>
  <c r="K4" i="2"/>
  <c r="L4" i="2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K27" i="1"/>
  <c r="K26" i="1"/>
  <c r="K25" i="1"/>
  <c r="K24" i="1"/>
  <c r="K23" i="1"/>
  <c r="K22" i="1"/>
  <c r="K21" i="1"/>
  <c r="K20" i="1"/>
  <c r="K19" i="1"/>
  <c r="K18" i="1"/>
  <c r="K17" i="1"/>
  <c r="K16" i="1"/>
  <c r="K14" i="1"/>
  <c r="K15" i="1"/>
  <c r="K13" i="1"/>
  <c r="K4" i="1"/>
  <c r="K12" i="1"/>
  <c r="K11" i="1"/>
  <c r="K10" i="1"/>
  <c r="K9" i="1"/>
  <c r="K8" i="1"/>
  <c r="L5" i="1"/>
  <c r="K5" i="1"/>
  <c r="L4" i="1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28" i="3"/>
  <c r="E28" i="3"/>
  <c r="D28" i="3"/>
  <c r="I27" i="2"/>
  <c r="I26" i="2"/>
  <c r="I25" i="2"/>
  <c r="I24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28" i="2"/>
  <c r="E28" i="2"/>
  <c r="D28" i="2"/>
  <c r="E28" i="1"/>
  <c r="D28" i="1"/>
  <c r="I28" i="1"/>
</calcChain>
</file>

<file path=xl/sharedStrings.xml><?xml version="1.0" encoding="utf-8"?>
<sst xmlns="http://schemas.openxmlformats.org/spreadsheetml/2006/main" count="302" uniqueCount="63">
  <si>
    <t>Cactus</t>
  </si>
  <si>
    <t>BasketballDrive</t>
  </si>
  <si>
    <t>BQTerrace</t>
  </si>
  <si>
    <t>BasketballDrill</t>
  </si>
  <si>
    <t>BQMall</t>
  </si>
  <si>
    <t>PartyScene</t>
  </si>
  <si>
    <t>RaceHorses</t>
  </si>
  <si>
    <t>BasketballPass</t>
  </si>
  <si>
    <t>BQSquare</t>
  </si>
  <si>
    <t>BlowingBubbles</t>
  </si>
  <si>
    <t>FourPeople</t>
  </si>
  <si>
    <t>Johnny</t>
  </si>
  <si>
    <t>KristenAndSara</t>
  </si>
  <si>
    <t>BasketballDrillText</t>
  </si>
  <si>
    <t>ChinaSpeed</t>
  </si>
  <si>
    <t>SlideEditing</t>
  </si>
  <si>
    <t>SlideShow</t>
  </si>
  <si>
    <t>kbps</t>
  </si>
  <si>
    <t>Enc T [s]</t>
  </si>
  <si>
    <t>Dec T [s]</t>
  </si>
  <si>
    <t>Sequence name</t>
  </si>
  <si>
    <t>Tested</t>
  </si>
  <si>
    <t>Reference</t>
  </si>
  <si>
    <t>delta-rate</t>
  </si>
  <si>
    <t>Average</t>
  </si>
  <si>
    <t>Traffic</t>
  </si>
  <si>
    <t>PeopleOnStreet</t>
  </si>
  <si>
    <t>Nebuta</t>
  </si>
  <si>
    <t>SteamLocomotive</t>
  </si>
  <si>
    <t>Kimono</t>
  </si>
  <si>
    <t>ParkScene</t>
  </si>
  <si>
    <t>Bitrate of raw data</t>
  </si>
  <si>
    <t>CR of reference</t>
  </si>
  <si>
    <t>CR of tested</t>
  </si>
  <si>
    <t>CR of reference (per class average)</t>
  </si>
  <si>
    <t>CR of tested (per class average)</t>
  </si>
  <si>
    <t>Bitrate</t>
  </si>
  <si>
    <t>delta-rate compared with lossless coding</t>
  </si>
  <si>
    <t>Qp=1</t>
  </si>
  <si>
    <t>Qp=2</t>
  </si>
  <si>
    <t>Qp=3</t>
  </si>
  <si>
    <t>Qp=4</t>
  </si>
  <si>
    <t>Qp=4 Lossless</t>
  </si>
  <si>
    <t>Average w/o class F</t>
  </si>
  <si>
    <t>Average w class F</t>
  </si>
  <si>
    <t>All_intra</t>
  </si>
  <si>
    <t>Random_access</t>
  </si>
  <si>
    <t>Low_delay_B</t>
  </si>
  <si>
    <t>AI_Main</t>
  </si>
  <si>
    <t>RA_Main</t>
  </si>
  <si>
    <t>LD_Main</t>
  </si>
  <si>
    <t>A</t>
  </si>
  <si>
    <t>B</t>
  </si>
  <si>
    <t>C</t>
  </si>
  <si>
    <t>D</t>
  </si>
  <si>
    <t>E</t>
  </si>
  <si>
    <t>F</t>
  </si>
  <si>
    <t>Class A</t>
  </si>
  <si>
    <t>Class B</t>
  </si>
  <si>
    <t>Class C</t>
  </si>
  <si>
    <t>Class D</t>
  </si>
  <si>
    <t>Class E</t>
  </si>
  <si>
    <t>Class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</si>
</sst>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 "/>
    <numFmt numFmtId="165" formatCode="0.0%"/>
  </numFmts>
  <fonts count="8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charset val="134"/>
      <scheme val="minor"/>
    </font>
    <font>
      <sz val="12"/>
      <color theme="1"/>
      <name val="Calibri"/>
      <family val="2"/>
      <scheme val="minor"/>
    </font>
    <font>
      <sz val="9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2"/>
    <xf numFmtId="0" fontId="3" fillId="0" borderId="0" xfId="2" applyNumberFormat="1" applyFont="1"/>
    <xf numFmtId="9" fontId="2" fillId="0" borderId="0" xfId="1" applyFont="1"/>
    <xf numFmtId="164" fontId="0" fillId="0" borderId="0" xfId="0" applyNumberFormat="1"/>
    <xf numFmtId="0" fontId="4" fillId="0" borderId="0" xfId="2" applyNumberFormat="1" applyFont="1"/>
    <xf numFmtId="0" fontId="6" fillId="0" borderId="0" xfId="0" applyFont="1" applyBorder="1"/>
    <xf numFmtId="0" fontId="4" fillId="0" borderId="3" xfId="2" applyNumberFormat="1" applyFont="1" applyBorder="1"/>
    <xf numFmtId="0" fontId="4" fillId="0" borderId="12" xfId="2" applyNumberFormat="1" applyFont="1" applyBorder="1"/>
    <xf numFmtId="0" fontId="7" fillId="0" borderId="13" xfId="2" applyFont="1" applyBorder="1"/>
    <xf numFmtId="0" fontId="7" fillId="0" borderId="14" xfId="2" applyFont="1" applyBorder="1"/>
    <xf numFmtId="0" fontId="7" fillId="0" borderId="3" xfId="2" applyFont="1" applyFill="1" applyBorder="1"/>
    <xf numFmtId="165" fontId="7" fillId="0" borderId="9" xfId="1" applyNumberFormat="1" applyFont="1" applyBorder="1"/>
    <xf numFmtId="165" fontId="7" fillId="0" borderId="10" xfId="1" applyNumberFormat="1" applyFont="1" applyBorder="1"/>
    <xf numFmtId="0" fontId="4" fillId="0" borderId="1" xfId="2" applyNumberFormat="1" applyFont="1" applyBorder="1"/>
    <xf numFmtId="164" fontId="7" fillId="0" borderId="9" xfId="0" applyNumberFormat="1" applyFont="1" applyBorder="1"/>
    <xf numFmtId="164" fontId="7" fillId="0" borderId="6" xfId="0" applyNumberFormat="1" applyFont="1" applyBorder="1"/>
    <xf numFmtId="164" fontId="7" fillId="0" borderId="7" xfId="0" applyNumberFormat="1" applyFont="1" applyBorder="1"/>
    <xf numFmtId="164" fontId="7" fillId="0" borderId="19" xfId="0" applyNumberFormat="1" applyFont="1" applyBorder="1"/>
    <xf numFmtId="164" fontId="7" fillId="0" borderId="10" xfId="0" applyNumberFormat="1" applyFont="1" applyBorder="1"/>
    <xf numFmtId="164" fontId="7" fillId="0" borderId="8" xfId="0" applyNumberFormat="1" applyFont="1" applyBorder="1"/>
    <xf numFmtId="164" fontId="7" fillId="0" borderId="4" xfId="0" applyNumberFormat="1" applyFont="1" applyBorder="1"/>
    <xf numFmtId="164" fontId="7" fillId="0" borderId="20" xfId="0" applyNumberFormat="1" applyFont="1" applyBorder="1"/>
    <xf numFmtId="164" fontId="7" fillId="0" borderId="11" xfId="0" applyNumberFormat="1" applyFont="1" applyBorder="1"/>
    <xf numFmtId="164" fontId="7" fillId="0" borderId="15" xfId="0" applyNumberFormat="1" applyFont="1" applyBorder="1"/>
    <xf numFmtId="164" fontId="7" fillId="0" borderId="5" xfId="0" applyNumberFormat="1" applyFont="1" applyBorder="1"/>
    <xf numFmtId="164" fontId="7" fillId="0" borderId="21" xfId="0" applyNumberFormat="1" applyFont="1" applyBorder="1"/>
    <xf numFmtId="0" fontId="7" fillId="0" borderId="12" xfId="2" applyFont="1" applyBorder="1"/>
    <xf numFmtId="165" fontId="7" fillId="0" borderId="2" xfId="0" applyNumberFormat="1" applyFont="1" applyBorder="1"/>
    <xf numFmtId="2" fontId="0" fillId="0" borderId="0" xfId="0" applyNumberFormat="1"/>
    <xf numFmtId="0" fontId="0" fillId="0" borderId="22" xfId="0" applyBorder="1"/>
    <xf numFmtId="0" fontId="0" fillId="0" borderId="3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9" xfId="0" applyBorder="1"/>
    <xf numFmtId="2" fontId="0" fillId="0" borderId="6" xfId="0" applyNumberFormat="1" applyBorder="1"/>
    <xf numFmtId="2" fontId="0" fillId="0" borderId="7" xfId="0" applyNumberFormat="1" applyBorder="1"/>
    <xf numFmtId="2" fontId="0" fillId="0" borderId="26" xfId="0" applyNumberFormat="1" applyBorder="1"/>
    <xf numFmtId="165" fontId="0" fillId="0" borderId="6" xfId="1" applyNumberFormat="1" applyFont="1" applyBorder="1"/>
    <xf numFmtId="165" fontId="0" fillId="0" borderId="7" xfId="1" applyNumberFormat="1" applyFont="1" applyBorder="1"/>
    <xf numFmtId="165" fontId="0" fillId="0" borderId="19" xfId="1" applyNumberFormat="1" applyFont="1" applyBorder="1"/>
    <xf numFmtId="0" fontId="0" fillId="0" borderId="10" xfId="0" applyBorder="1"/>
    <xf numFmtId="2" fontId="0" fillId="0" borderId="8" xfId="0" applyNumberFormat="1" applyBorder="1"/>
    <xf numFmtId="2" fontId="0" fillId="0" borderId="4" xfId="0" applyNumberFormat="1" applyBorder="1"/>
    <xf numFmtId="2" fontId="0" fillId="0" borderId="27" xfId="0" applyNumberFormat="1" applyBorder="1"/>
    <xf numFmtId="165" fontId="0" fillId="0" borderId="8" xfId="1" applyNumberFormat="1" applyFont="1" applyBorder="1"/>
    <xf numFmtId="165" fontId="0" fillId="0" borderId="4" xfId="1" applyNumberFormat="1" applyFont="1" applyBorder="1"/>
    <xf numFmtId="165" fontId="0" fillId="0" borderId="20" xfId="1" applyNumberFormat="1" applyFont="1" applyBorder="1"/>
    <xf numFmtId="0" fontId="0" fillId="0" borderId="28" xfId="0" applyBorder="1"/>
    <xf numFmtId="2" fontId="0" fillId="0" borderId="15" xfId="0" applyNumberFormat="1" applyBorder="1"/>
    <xf numFmtId="2" fontId="0" fillId="0" borderId="5" xfId="0" applyNumberFormat="1" applyBorder="1"/>
    <xf numFmtId="2" fontId="0" fillId="0" borderId="22" xfId="0" applyNumberFormat="1" applyBorder="1"/>
    <xf numFmtId="165" fontId="0" fillId="0" borderId="15" xfId="1" applyNumberFormat="1" applyFont="1" applyBorder="1"/>
    <xf numFmtId="165" fontId="0" fillId="0" borderId="5" xfId="1" applyNumberFormat="1" applyFont="1" applyBorder="1"/>
    <xf numFmtId="165" fontId="0" fillId="0" borderId="21" xfId="1" applyNumberFormat="1" applyFont="1" applyBorder="1"/>
    <xf numFmtId="165" fontId="3" fillId="0" borderId="6" xfId="0" applyNumberFormat="1" applyFont="1" applyBorder="1"/>
    <xf numFmtId="165" fontId="3" fillId="0" borderId="7" xfId="0" applyNumberFormat="1" applyFont="1" applyBorder="1"/>
    <xf numFmtId="165" fontId="3" fillId="0" borderId="19" xfId="0" applyNumberFormat="1" applyFont="1" applyBorder="1"/>
    <xf numFmtId="0" fontId="0" fillId="0" borderId="11" xfId="0" applyFill="1" applyBorder="1"/>
    <xf numFmtId="165" fontId="0" fillId="0" borderId="31" xfId="1" applyNumberFormat="1" applyFont="1" applyBorder="1"/>
    <xf numFmtId="165" fontId="0" fillId="0" borderId="32" xfId="1" applyNumberFormat="1" applyFont="1" applyBorder="1"/>
    <xf numFmtId="165" fontId="0" fillId="0" borderId="33" xfId="1" applyNumberFormat="1" applyFont="1" applyBorder="1"/>
    <xf numFmtId="2" fontId="0" fillId="0" borderId="19" xfId="0" applyNumberFormat="1" applyBorder="1"/>
    <xf numFmtId="2" fontId="0" fillId="0" borderId="20" xfId="0" applyNumberFormat="1" applyBorder="1"/>
    <xf numFmtId="2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2" fontId="0" fillId="0" borderId="34" xfId="0" applyNumberFormat="1" applyBorder="1"/>
    <xf numFmtId="0" fontId="5" fillId="0" borderId="16" xfId="2" applyNumberFormat="1" applyFont="1" applyBorder="1" applyAlignment="1">
      <alignment horizontal="center"/>
    </xf>
    <xf numFmtId="0" fontId="5" fillId="0" borderId="17" xfId="2" applyNumberFormat="1" applyFont="1" applyBorder="1" applyAlignment="1">
      <alignment horizontal="center"/>
    </xf>
    <xf numFmtId="0" fontId="5" fillId="0" borderId="18" xfId="2" applyNumberFormat="1" applyFont="1" applyBorder="1" applyAlignment="1">
      <alignment horizontal="center"/>
    </xf>
    <xf numFmtId="0" fontId="6" fillId="0" borderId="16" xfId="2" applyFont="1" applyBorder="1" applyAlignment="1">
      <alignment horizontal="center"/>
    </xf>
    <xf numFmtId="0" fontId="6" fillId="0" borderId="17" xfId="2" applyFont="1" applyBorder="1" applyAlignment="1">
      <alignment horizontal="center"/>
    </xf>
    <xf numFmtId="0" fontId="6" fillId="0" borderId="18" xfId="2" applyFon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2" fontId="0" fillId="0" borderId="29" xfId="0" applyNumberFormat="1" applyBorder="1" applyAlignment="1">
      <alignment horizontal="center"/>
    </xf>
    <xf numFmtId="2" fontId="0" fillId="0" borderId="30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65" fontId="2" fillId="0" borderId="0" xfId="2" applyNumberFormat="1"/>
    <xf numFmtId="165" fontId="2" fillId="0" borderId="4" xfId="1" applyNumberFormat="1" applyFont="1" applyBorder="1"/>
    <xf numFmtId="0" fontId="2" fillId="0" borderId="12" xfId="2" applyBorder="1"/>
    <xf numFmtId="0" fontId="2" fillId="0" borderId="13" xfId="2" applyBorder="1"/>
    <xf numFmtId="165" fontId="2" fillId="0" borderId="12" xfId="2" applyNumberFormat="1" applyBorder="1"/>
    <xf numFmtId="165" fontId="2" fillId="0" borderId="13" xfId="1" applyNumberFormat="1" applyFont="1" applyBorder="1"/>
    <xf numFmtId="165" fontId="0" fillId="0" borderId="14" xfId="1" applyNumberFormat="1" applyFont="1" applyBorder="1"/>
    <xf numFmtId="165" fontId="2" fillId="0" borderId="6" xfId="2" applyNumberFormat="1" applyBorder="1"/>
    <xf numFmtId="165" fontId="2" fillId="0" borderId="7" xfId="1" applyNumberFormat="1" applyFont="1" applyBorder="1"/>
    <xf numFmtId="165" fontId="2" fillId="0" borderId="8" xfId="2" applyNumberFormat="1" applyBorder="1"/>
    <xf numFmtId="165" fontId="2" fillId="0" borderId="31" xfId="2" applyNumberFormat="1" applyBorder="1"/>
    <xf numFmtId="165" fontId="2" fillId="0" borderId="32" xfId="1" applyNumberFormat="1" applyFont="1" applyBorder="1"/>
    <xf numFmtId="164" fontId="7" fillId="0" borderId="35" xfId="0" applyNumberFormat="1" applyFont="1" applyBorder="1"/>
    <xf numFmtId="165" fontId="0" fillId="0" borderId="0" xfId="0" applyNumberFormat="1"/>
    <xf numFmtId="165" fontId="0" fillId="0" borderId="4" xfId="0" applyNumberFormat="1" applyBorder="1"/>
    <xf numFmtId="0" fontId="0" fillId="0" borderId="27" xfId="0" applyBorder="1"/>
    <xf numFmtId="165" fontId="0" fillId="0" borderId="8" xfId="0" applyNumberFormat="1" applyBorder="1"/>
    <xf numFmtId="165" fontId="0" fillId="0" borderId="20" xfId="0" applyNumberFormat="1" applyBorder="1"/>
    <xf numFmtId="165" fontId="0" fillId="0" borderId="31" xfId="0" applyNumberFormat="1" applyBorder="1"/>
    <xf numFmtId="165" fontId="0" fillId="0" borderId="32" xfId="0" applyNumberFormat="1" applyBorder="1"/>
    <xf numFmtId="165" fontId="0" fillId="0" borderId="33" xfId="0" applyNumberFormat="1" applyBorder="1"/>
    <xf numFmtId="165" fontId="0" fillId="0" borderId="12" xfId="0" applyNumberFormat="1" applyBorder="1"/>
    <xf numFmtId="165" fontId="0" fillId="0" borderId="13" xfId="0" applyNumberFormat="1" applyBorder="1"/>
    <xf numFmtId="165" fontId="0" fillId="0" borderId="14" xfId="0" applyNumberFormat="1" applyBorder="1"/>
    <xf numFmtId="165" fontId="0" fillId="0" borderId="12" xfId="1" applyNumberFormat="1" applyFont="1" applyBorder="1"/>
    <xf numFmtId="165" fontId="0" fillId="0" borderId="13" xfId="1" applyNumberFormat="1" applyFont="1" applyBorder="1"/>
    <xf numFmtId="165" fontId="0" fillId="0" borderId="6" xfId="0" applyNumberFormat="1" applyBorder="1"/>
    <xf numFmtId="165" fontId="0" fillId="0" borderId="7" xfId="0" applyNumberFormat="1" applyBorder="1"/>
    <xf numFmtId="165" fontId="0" fillId="0" borderId="19" xfId="0" applyNumberFormat="1" applyBorder="1"/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</cellXfs>
  <cellStyles count="4">
    <cellStyle name="Normal" xfId="0" builtinId="0"/>
    <cellStyle name="Normal 2" xfId="2"/>
    <cellStyle name="Percent" xfId="1" builtinId="5"/>
    <cellStyle name="Percent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0F0F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96"/>
  <sheetViews>
    <sheetView workbookViewId="0">
      <selection activeCell="H42" sqref="H42"/>
    </sheetView>
  </sheetViews>
  <sheetFormatPr defaultRowHeight="15"/>
  <cols>
    <col min="2" max="2" width="17.42578125" bestFit="1" customWidth="1"/>
    <col min="3" max="3" width="12.42578125" bestFit="1" customWidth="1"/>
    <col min="4" max="4" width="10.140625" bestFit="1" customWidth="1"/>
    <col min="5" max="5" width="9.28515625" bestFit="1" customWidth="1"/>
    <col min="6" max="6" width="12.42578125" bestFit="1" customWidth="1"/>
    <col min="7" max="7" width="10.140625" bestFit="1" customWidth="1"/>
    <col min="8" max="8" width="9.28515625" bestFit="1" customWidth="1"/>
    <col min="9" max="9" width="10" bestFit="1" customWidth="1"/>
    <col min="11" max="11" width="17.5703125" bestFit="1" customWidth="1"/>
    <col min="12" max="12" width="14.85546875" bestFit="1" customWidth="1"/>
    <col min="13" max="13" width="12" bestFit="1" customWidth="1"/>
    <col min="14" max="14" width="32.28515625" bestFit="1" customWidth="1"/>
    <col min="15" max="15" width="29.140625" bestFit="1" customWidth="1"/>
    <col min="18" max="18" width="18.42578125" bestFit="1" customWidth="1"/>
    <col min="19" max="19" width="8.7109375" bestFit="1" customWidth="1"/>
    <col min="20" max="20" width="9.42578125" bestFit="1" customWidth="1"/>
    <col min="21" max="21" width="8.5703125" bestFit="1" customWidth="1"/>
  </cols>
  <sheetData>
    <row r="1" spans="2:21" ht="15.75" thickBot="1"/>
    <row r="2" spans="2:21" ht="15.75" thickBot="1">
      <c r="B2" s="5"/>
      <c r="C2" s="72" t="s">
        <v>22</v>
      </c>
      <c r="D2" s="73"/>
      <c r="E2" s="74"/>
      <c r="F2" s="75" t="s">
        <v>21</v>
      </c>
      <c r="G2" s="76"/>
      <c r="H2" s="77"/>
      <c r="I2" s="6"/>
    </row>
    <row r="3" spans="2:21" ht="16.5" thickBot="1">
      <c r="B3" s="14" t="s">
        <v>20</v>
      </c>
      <c r="C3" s="8" t="s">
        <v>17</v>
      </c>
      <c r="D3" s="9" t="s">
        <v>18</v>
      </c>
      <c r="E3" s="10" t="s">
        <v>19</v>
      </c>
      <c r="F3" s="8" t="s">
        <v>17</v>
      </c>
      <c r="G3" s="9" t="s">
        <v>18</v>
      </c>
      <c r="H3" s="10" t="s">
        <v>19</v>
      </c>
      <c r="I3" s="11" t="s">
        <v>23</v>
      </c>
      <c r="K3" t="s">
        <v>31</v>
      </c>
      <c r="L3" t="s">
        <v>32</v>
      </c>
      <c r="M3" t="s">
        <v>33</v>
      </c>
      <c r="N3" t="s">
        <v>34</v>
      </c>
      <c r="O3" t="s">
        <v>35</v>
      </c>
      <c r="P3" s="4"/>
      <c r="Q3" s="4"/>
      <c r="R3" s="14" t="s">
        <v>20</v>
      </c>
      <c r="S3" s="87" t="s">
        <v>48</v>
      </c>
      <c r="T3" s="88" t="s">
        <v>49</v>
      </c>
      <c r="U3" s="34" t="s">
        <v>50</v>
      </c>
    </row>
    <row r="4" spans="2:21" ht="15.75">
      <c r="B4" s="15" t="s">
        <v>25</v>
      </c>
      <c r="C4" s="16">
        <v>701334.17119999998</v>
      </c>
      <c r="D4" s="17">
        <v>5817.43</v>
      </c>
      <c r="E4" s="18">
        <v>270.18099999999998</v>
      </c>
      <c r="F4" s="16">
        <v>682208.8112</v>
      </c>
      <c r="G4" s="17">
        <v>5976.482</v>
      </c>
      <c r="H4" s="18">
        <v>283.81799999999998</v>
      </c>
      <c r="I4" s="12">
        <f>(F4-C4)/C4</f>
        <v>-2.7269967421202398E-2</v>
      </c>
      <c r="K4">
        <f>2560*1600*30*1.5*8/1000</f>
        <v>1474560</v>
      </c>
      <c r="L4">
        <f>K4/C4</f>
        <v>2.102506993887082</v>
      </c>
      <c r="M4">
        <f>K4/F4</f>
        <v>2.1614496555772424</v>
      </c>
      <c r="N4" s="4"/>
      <c r="O4" s="4"/>
      <c r="P4" s="4"/>
      <c r="Q4" s="4"/>
      <c r="R4" s="15" t="s">
        <v>25</v>
      </c>
      <c r="S4" s="92">
        <f>I4</f>
        <v>-2.7269967421202398E-2</v>
      </c>
      <c r="T4" s="93">
        <f>RA_Main!I4</f>
        <v>-4.2398677442243952E-3</v>
      </c>
      <c r="U4" s="44"/>
    </row>
    <row r="5" spans="2:21" ht="15.75">
      <c r="B5" s="19" t="s">
        <v>26</v>
      </c>
      <c r="C5" s="20">
        <v>686213.03040000005</v>
      </c>
      <c r="D5" s="21">
        <v>5825.1480000000001</v>
      </c>
      <c r="E5" s="22">
        <v>264.459</v>
      </c>
      <c r="F5" s="20">
        <v>667802.98080000002</v>
      </c>
      <c r="G5" s="21">
        <v>5894.1059999999998</v>
      </c>
      <c r="H5" s="22">
        <v>276.23399999999998</v>
      </c>
      <c r="I5" s="13">
        <f t="shared" ref="I5:I27" si="0">(F5-C5)/C5</f>
        <v>-2.6828475683810079E-2</v>
      </c>
      <c r="K5">
        <f>2560*1600*30*1.5*8/1000</f>
        <v>1474560</v>
      </c>
      <c r="L5">
        <f t="shared" ref="L5:L6" si="1">K5/C5</f>
        <v>2.1488370734383535</v>
      </c>
      <c r="M5">
        <f t="shared" ref="M5:M6" si="2">K5/F5</f>
        <v>2.2080763973732775</v>
      </c>
      <c r="N5" s="4"/>
      <c r="O5" s="4"/>
      <c r="P5" s="4"/>
      <c r="Q5" s="4"/>
      <c r="R5" s="19" t="s">
        <v>26</v>
      </c>
      <c r="S5" s="94">
        <f t="shared" ref="S5:S28" si="3">I5</f>
        <v>-2.6828475683810079E-2</v>
      </c>
      <c r="T5" s="86">
        <f>RA_Main!I5</f>
        <v>-5.5551128659444863E-3</v>
      </c>
      <c r="U5" s="51"/>
    </row>
    <row r="6" spans="2:21" ht="15.75">
      <c r="B6" s="19" t="s">
        <v>27</v>
      </c>
      <c r="C6" s="20">
        <v>1988536.6240000001</v>
      </c>
      <c r="D6" s="21">
        <v>11461.753000000001</v>
      </c>
      <c r="E6" s="22">
        <v>644.81500000000005</v>
      </c>
      <c r="F6" s="20">
        <v>1947956.4208</v>
      </c>
      <c r="G6" s="21">
        <v>11931.392</v>
      </c>
      <c r="H6" s="22">
        <v>685.44100000000003</v>
      </c>
      <c r="I6" s="13">
        <f t="shared" si="0"/>
        <v>-2.0407068549922823E-2</v>
      </c>
      <c r="K6">
        <f>2560*1600*60*1.5*8/1000</f>
        <v>2949120</v>
      </c>
      <c r="L6">
        <f t="shared" si="1"/>
        <v>1.4830604397256502</v>
      </c>
      <c r="M6">
        <f t="shared" si="2"/>
        <v>1.513955840341046</v>
      </c>
      <c r="N6" s="4"/>
      <c r="O6" s="4"/>
      <c r="P6" s="4"/>
      <c r="Q6" s="4"/>
      <c r="R6" s="19" t="s">
        <v>27</v>
      </c>
      <c r="S6" s="94">
        <f t="shared" si="3"/>
        <v>-2.0407068549922823E-2</v>
      </c>
      <c r="T6" s="86">
        <f>RA_Main!I6</f>
        <v>-3.9269140711816215E-3</v>
      </c>
      <c r="U6" s="51"/>
    </row>
    <row r="7" spans="2:21" ht="16.5" thickBot="1">
      <c r="B7" s="23" t="s">
        <v>28</v>
      </c>
      <c r="C7" s="20">
        <v>1215505.8063999999</v>
      </c>
      <c r="D7" s="21">
        <v>11222.824000000001</v>
      </c>
      <c r="E7" s="22">
        <v>464.608</v>
      </c>
      <c r="F7" s="20">
        <v>1185773.9696</v>
      </c>
      <c r="G7" s="21">
        <v>11714.814</v>
      </c>
      <c r="H7" s="22">
        <v>530.96799999999996</v>
      </c>
      <c r="I7" s="13">
        <f t="shared" si="0"/>
        <v>-2.4460464642334871E-2</v>
      </c>
      <c r="K7">
        <f>2560*1600*60*1.5*8/1000</f>
        <v>2949120</v>
      </c>
      <c r="L7">
        <f t="shared" ref="L7" si="4">K7/C7</f>
        <v>2.4262492079198679</v>
      </c>
      <c r="M7">
        <f t="shared" ref="M7" si="5">K7/F7</f>
        <v>2.4870844491508226</v>
      </c>
      <c r="N7" s="4">
        <f>AVERAGE(L4:L7)</f>
        <v>2.0401634287427384</v>
      </c>
      <c r="O7" s="4">
        <f>AVERAGE(M4:M7)</f>
        <v>2.0926415856105969</v>
      </c>
      <c r="P7" s="4"/>
      <c r="Q7" s="4"/>
      <c r="R7" s="23" t="s">
        <v>28</v>
      </c>
      <c r="S7" s="94">
        <f t="shared" si="3"/>
        <v>-2.4460464642334871E-2</v>
      </c>
      <c r="T7" s="86">
        <f>RA_Main!I7</f>
        <v>-5.8821728287700662E-3</v>
      </c>
      <c r="U7" s="51"/>
    </row>
    <row r="8" spans="2:21" ht="15.75">
      <c r="B8" s="15" t="s">
        <v>29</v>
      </c>
      <c r="C8" s="20">
        <v>263779.54399999999</v>
      </c>
      <c r="D8" s="21">
        <v>4778.62</v>
      </c>
      <c r="E8" s="22">
        <v>213.33799999999999</v>
      </c>
      <c r="F8" s="20">
        <v>257634.89120000001</v>
      </c>
      <c r="G8" s="21">
        <v>4848.5259999999998</v>
      </c>
      <c r="H8" s="22">
        <v>223.47300000000001</v>
      </c>
      <c r="I8" s="13">
        <f t="shared" si="0"/>
        <v>-2.3294652446589952E-2</v>
      </c>
      <c r="K8">
        <f>1920*1080*24*1.5*8/1000</f>
        <v>597196.80000000005</v>
      </c>
      <c r="L8">
        <f t="shared" ref="L8:L27" si="6">K8/C8</f>
        <v>2.2639996678438417</v>
      </c>
      <c r="M8">
        <f t="shared" ref="M8:M27" si="7">K8/F8</f>
        <v>2.3179965928465824</v>
      </c>
      <c r="N8" s="4"/>
      <c r="O8" s="4"/>
      <c r="P8" s="4"/>
      <c r="Q8" s="4"/>
      <c r="R8" s="15" t="s">
        <v>29</v>
      </c>
      <c r="S8" s="94">
        <f t="shared" si="3"/>
        <v>-2.3294652446589952E-2</v>
      </c>
      <c r="T8" s="86">
        <f>RA_Main!I8</f>
        <v>-3.9214528978431295E-3</v>
      </c>
      <c r="U8" s="51">
        <f>LD_Main!I8</f>
        <v>-3.580229406307422E-3</v>
      </c>
    </row>
    <row r="9" spans="2:21" ht="15.75">
      <c r="B9" s="19" t="s">
        <v>30</v>
      </c>
      <c r="C9" s="20">
        <v>311784.2696</v>
      </c>
      <c r="D9" s="21">
        <v>4775.1750000000002</v>
      </c>
      <c r="E9" s="22">
        <v>237.07499999999999</v>
      </c>
      <c r="F9" s="20">
        <v>304373.69280000002</v>
      </c>
      <c r="G9" s="21">
        <v>4788.0600000000004</v>
      </c>
      <c r="H9" s="22">
        <v>245.14099999999999</v>
      </c>
      <c r="I9" s="13">
        <f t="shared" si="0"/>
        <v>-2.3768283144968455E-2</v>
      </c>
      <c r="K9">
        <f>1920*1080*24*1.5*8/1000</f>
        <v>597196.80000000005</v>
      </c>
      <c r="L9">
        <f t="shared" si="6"/>
        <v>1.9154167102983313</v>
      </c>
      <c r="M9">
        <f t="shared" si="7"/>
        <v>1.9620513011694813</v>
      </c>
      <c r="N9" s="4"/>
      <c r="O9" s="4"/>
      <c r="P9" s="4"/>
      <c r="Q9" s="4"/>
      <c r="R9" s="19" t="s">
        <v>30</v>
      </c>
      <c r="S9" s="94">
        <f t="shared" si="3"/>
        <v>-2.3768283144968455E-2</v>
      </c>
      <c r="T9" s="86">
        <f>RA_Main!I9</f>
        <v>-3.4182014760661111E-3</v>
      </c>
      <c r="U9" s="51">
        <f>LD_Main!I9</f>
        <v>-2.8583379919640221E-3</v>
      </c>
    </row>
    <row r="10" spans="2:21" ht="15.75">
      <c r="B10" s="19" t="s">
        <v>0</v>
      </c>
      <c r="C10" s="20">
        <v>656317.54720000003</v>
      </c>
      <c r="D10" s="21">
        <v>9630.11</v>
      </c>
      <c r="E10" s="22">
        <v>466.47399999999999</v>
      </c>
      <c r="F10" s="20">
        <v>644856.8504</v>
      </c>
      <c r="G10" s="21">
        <v>9984.58</v>
      </c>
      <c r="H10" s="22">
        <v>513.43299999999999</v>
      </c>
      <c r="I10" s="13">
        <f t="shared" si="0"/>
        <v>-1.746212157345781E-2</v>
      </c>
      <c r="K10">
        <f>1920*1080*50*1.5*8/1000</f>
        <v>1244160</v>
      </c>
      <c r="L10">
        <f t="shared" si="6"/>
        <v>1.895667737831892</v>
      </c>
      <c r="M10">
        <f t="shared" si="7"/>
        <v>1.9293584292828039</v>
      </c>
      <c r="N10" s="4"/>
      <c r="O10" s="4"/>
      <c r="P10" s="4"/>
      <c r="Q10" s="4"/>
      <c r="R10" s="19" t="s">
        <v>0</v>
      </c>
      <c r="S10" s="94">
        <f t="shared" si="3"/>
        <v>-1.746212157345781E-2</v>
      </c>
      <c r="T10" s="86">
        <f>RA_Main!I10</f>
        <v>-2.1405387791656205E-3</v>
      </c>
      <c r="U10" s="51">
        <f>LD_Main!I10</f>
        <v>-1.9556584897641024E-3</v>
      </c>
    </row>
    <row r="11" spans="2:21" ht="15.75">
      <c r="B11" s="19" t="s">
        <v>1</v>
      </c>
      <c r="C11" s="20">
        <v>580003.93519999995</v>
      </c>
      <c r="D11" s="21">
        <v>9408.0750000000007</v>
      </c>
      <c r="E11" s="22">
        <v>436.82100000000003</v>
      </c>
      <c r="F11" s="20">
        <v>569032.97679999995</v>
      </c>
      <c r="G11" s="21">
        <v>9768.08</v>
      </c>
      <c r="H11" s="22">
        <v>477.47500000000002</v>
      </c>
      <c r="I11" s="13">
        <f t="shared" si="0"/>
        <v>-1.891531718007558E-2</v>
      </c>
      <c r="K11">
        <f>1920*1080*50*1.5*8/1000</f>
        <v>1244160</v>
      </c>
      <c r="L11">
        <f t="shared" si="6"/>
        <v>2.1450888942175581</v>
      </c>
      <c r="M11">
        <f t="shared" si="7"/>
        <v>2.1864462179268203</v>
      </c>
      <c r="N11" s="4"/>
      <c r="O11" s="4"/>
      <c r="P11" s="4"/>
      <c r="Q11" s="4"/>
      <c r="R11" s="19" t="s">
        <v>1</v>
      </c>
      <c r="S11" s="94">
        <f t="shared" si="3"/>
        <v>-1.891531718007558E-2</v>
      </c>
      <c r="T11" s="86">
        <f>RA_Main!I11</f>
        <v>-2.7419484939228212E-3</v>
      </c>
      <c r="U11" s="51">
        <f>LD_Main!I11</f>
        <v>-2.6769721750757995E-3</v>
      </c>
    </row>
    <row r="12" spans="2:21" ht="16.5" thickBot="1">
      <c r="B12" s="23" t="s">
        <v>2</v>
      </c>
      <c r="C12" s="20">
        <v>795511.32799999998</v>
      </c>
      <c r="D12" s="21">
        <v>11241.723</v>
      </c>
      <c r="E12" s="22">
        <v>550.62400000000002</v>
      </c>
      <c r="F12" s="20">
        <v>784770.38080000004</v>
      </c>
      <c r="G12" s="21">
        <v>11699.258</v>
      </c>
      <c r="H12" s="22">
        <v>615.11900000000003</v>
      </c>
      <c r="I12" s="13">
        <f t="shared" si="0"/>
        <v>-1.3501941231941749E-2</v>
      </c>
      <c r="K12">
        <f>1920*1080*60*1.5*8/1000</f>
        <v>1492992</v>
      </c>
      <c r="L12">
        <f t="shared" si="6"/>
        <v>1.876770257632334</v>
      </c>
      <c r="M12">
        <f t="shared" si="7"/>
        <v>1.9024571218883595</v>
      </c>
      <c r="N12" s="4">
        <f>AVERAGE(L8:L12)</f>
        <v>2.0193886535647914</v>
      </c>
      <c r="O12" s="4">
        <f>AVERAGE(M8:M12)</f>
        <v>2.0596619326228094</v>
      </c>
      <c r="P12" s="4"/>
      <c r="Q12" s="4"/>
      <c r="R12" s="23" t="s">
        <v>2</v>
      </c>
      <c r="S12" s="94">
        <f t="shared" si="3"/>
        <v>-1.3501941231941749E-2</v>
      </c>
      <c r="T12" s="86">
        <f>RA_Main!I12</f>
        <v>-1.156354628526701E-3</v>
      </c>
      <c r="U12" s="51">
        <f>LD_Main!I12</f>
        <v>-1.0694962993870291E-3</v>
      </c>
    </row>
    <row r="13" spans="2:21" ht="15.75">
      <c r="B13" s="15" t="s">
        <v>3</v>
      </c>
      <c r="C13" s="20">
        <v>116899.1872</v>
      </c>
      <c r="D13" s="21">
        <v>1817.463</v>
      </c>
      <c r="E13" s="22">
        <v>86.986000000000004</v>
      </c>
      <c r="F13" s="20">
        <v>114243.004</v>
      </c>
      <c r="G13" s="21">
        <v>1868.9939999999999</v>
      </c>
      <c r="H13" s="22">
        <v>89.561000000000007</v>
      </c>
      <c r="I13" s="13">
        <f t="shared" si="0"/>
        <v>-2.2721998874599528E-2</v>
      </c>
      <c r="K13">
        <f>832*480*50*1.5*8/1000</f>
        <v>239616</v>
      </c>
      <c r="L13">
        <f t="shared" si="6"/>
        <v>2.0497661766462651</v>
      </c>
      <c r="M13">
        <f t="shared" si="7"/>
        <v>2.0974238387498985</v>
      </c>
      <c r="N13" s="4"/>
      <c r="O13" s="4"/>
      <c r="P13" s="4"/>
      <c r="Q13" s="4"/>
      <c r="R13" s="15" t="s">
        <v>3</v>
      </c>
      <c r="S13" s="94">
        <f t="shared" si="3"/>
        <v>-2.2721998874599528E-2</v>
      </c>
      <c r="T13" s="86">
        <f>RA_Main!I13</f>
        <v>-4.098363380647548E-3</v>
      </c>
      <c r="U13" s="51">
        <f>LD_Main!I13</f>
        <v>-3.2767742443737783E-3</v>
      </c>
    </row>
    <row r="14" spans="2:21" ht="15.75">
      <c r="B14" s="19" t="s">
        <v>4</v>
      </c>
      <c r="C14" s="20">
        <v>141365.86559999999</v>
      </c>
      <c r="D14" s="21">
        <v>2192.873</v>
      </c>
      <c r="E14" s="22">
        <v>107.45399999999999</v>
      </c>
      <c r="F14" s="20">
        <v>138307.84400000001</v>
      </c>
      <c r="G14" s="21">
        <v>2257.3789999999999</v>
      </c>
      <c r="H14" s="22">
        <v>107.205</v>
      </c>
      <c r="I14" s="13">
        <f t="shared" si="0"/>
        <v>-2.1631966012592919E-2</v>
      </c>
      <c r="K14">
        <f>832*480*60*1.5*8/1000</f>
        <v>287539.20000000001</v>
      </c>
      <c r="L14">
        <f t="shared" si="6"/>
        <v>2.034007281599385</v>
      </c>
      <c r="M14">
        <f t="shared" si="7"/>
        <v>2.0789796998064691</v>
      </c>
      <c r="N14" s="4"/>
      <c r="O14" s="4"/>
      <c r="P14" s="4"/>
      <c r="Q14" s="4"/>
      <c r="R14" s="19" t="s">
        <v>4</v>
      </c>
      <c r="S14" s="94">
        <f t="shared" si="3"/>
        <v>-2.1631966012592919E-2</v>
      </c>
      <c r="T14" s="86">
        <f>RA_Main!I14</f>
        <v>-3.2545351881728144E-3</v>
      </c>
      <c r="U14" s="51">
        <f>LD_Main!I14</f>
        <v>-2.9882678983595094E-3</v>
      </c>
    </row>
    <row r="15" spans="2:21" ht="15.75">
      <c r="B15" s="19" t="s">
        <v>5</v>
      </c>
      <c r="C15" s="20">
        <v>148593.0944</v>
      </c>
      <c r="D15" s="21">
        <v>1841.549</v>
      </c>
      <c r="E15" s="22">
        <v>98.61</v>
      </c>
      <c r="F15" s="20">
        <v>145304.3088</v>
      </c>
      <c r="G15" s="21">
        <v>1961.057</v>
      </c>
      <c r="H15" s="22">
        <v>104.364</v>
      </c>
      <c r="I15" s="13">
        <f t="shared" si="0"/>
        <v>-2.2132829343649518E-2</v>
      </c>
      <c r="K15">
        <f>832*480*50*1.5*8/1000</f>
        <v>239616</v>
      </c>
      <c r="L15">
        <f t="shared" si="6"/>
        <v>1.6125648433901918</v>
      </c>
      <c r="M15">
        <f t="shared" si="7"/>
        <v>1.6490632795329743</v>
      </c>
      <c r="N15" s="4"/>
      <c r="O15" s="4"/>
      <c r="P15" s="4"/>
      <c r="Q15" s="4"/>
      <c r="R15" s="19" t="s">
        <v>5</v>
      </c>
      <c r="S15" s="94">
        <f t="shared" si="3"/>
        <v>-2.2132829343649518E-2</v>
      </c>
      <c r="T15" s="86">
        <f>RA_Main!I15</f>
        <v>-3.2073698097728224E-3</v>
      </c>
      <c r="U15" s="51">
        <f>LD_Main!I15</f>
        <v>-3.1781014791839746E-3</v>
      </c>
    </row>
    <row r="16" spans="2:21" ht="16.5" thickBot="1">
      <c r="B16" s="23" t="s">
        <v>6</v>
      </c>
      <c r="C16" s="20">
        <v>73805.331200000001</v>
      </c>
      <c r="D16" s="21">
        <v>1116.4559999999999</v>
      </c>
      <c r="E16" s="22">
        <v>53.697000000000003</v>
      </c>
      <c r="F16" s="20">
        <v>71869.032800000001</v>
      </c>
      <c r="G16" s="21">
        <v>1155.0319999999999</v>
      </c>
      <c r="H16" s="22">
        <v>56.534999999999997</v>
      </c>
      <c r="I16" s="13">
        <f t="shared" si="0"/>
        <v>-2.6235210499265391E-2</v>
      </c>
      <c r="K16">
        <f>832*480*30*1.5*8/1000</f>
        <v>143769.60000000001</v>
      </c>
      <c r="L16">
        <f t="shared" si="6"/>
        <v>1.9479568435294821</v>
      </c>
      <c r="M16">
        <f t="shared" si="7"/>
        <v>2.0004387759062761</v>
      </c>
      <c r="N16" s="4">
        <f>AVERAGE(L13:L16)</f>
        <v>1.9110737862913312</v>
      </c>
      <c r="O16" s="4">
        <f>AVERAGE(M13:M16)</f>
        <v>1.9564763984989046</v>
      </c>
      <c r="P16" s="4"/>
      <c r="Q16" s="4"/>
      <c r="R16" s="23" t="s">
        <v>6</v>
      </c>
      <c r="S16" s="94">
        <f t="shared" si="3"/>
        <v>-2.6235210499265391E-2</v>
      </c>
      <c r="T16" s="86">
        <f>RA_Main!I16</f>
        <v>-5.6027443765317543E-3</v>
      </c>
      <c r="U16" s="51">
        <f>LD_Main!I16</f>
        <v>-5.4252549953905244E-3</v>
      </c>
    </row>
    <row r="17" spans="2:21" ht="15.75">
      <c r="B17" s="15" t="s">
        <v>7</v>
      </c>
      <c r="C17" s="20">
        <v>28660.120800000001</v>
      </c>
      <c r="D17" s="21">
        <v>439.97800000000001</v>
      </c>
      <c r="E17" s="22">
        <v>21.248000000000001</v>
      </c>
      <c r="F17" s="20">
        <v>27914.392</v>
      </c>
      <c r="G17" s="21">
        <v>468.42399999999998</v>
      </c>
      <c r="H17" s="22">
        <v>21.917999999999999</v>
      </c>
      <c r="I17" s="13">
        <f t="shared" si="0"/>
        <v>-2.6019736804458994E-2</v>
      </c>
      <c r="K17">
        <f>416*240*50*1.5*8/1000</f>
        <v>59904</v>
      </c>
      <c r="L17">
        <f t="shared" si="6"/>
        <v>2.0901516925916095</v>
      </c>
      <c r="M17">
        <f t="shared" si="7"/>
        <v>2.1459897819017515</v>
      </c>
      <c r="N17" s="4"/>
      <c r="O17" s="4"/>
      <c r="P17" s="4"/>
      <c r="Q17" s="4"/>
      <c r="R17" s="15" t="s">
        <v>7</v>
      </c>
      <c r="S17" s="94">
        <f t="shared" si="3"/>
        <v>-2.6019736804458994E-2</v>
      </c>
      <c r="T17" s="86">
        <f>RA_Main!I17</f>
        <v>2.5220661296366706E-3</v>
      </c>
      <c r="U17" s="51">
        <f>LD_Main!I17</f>
        <v>4.0729285368221327E-3</v>
      </c>
    </row>
    <row r="18" spans="2:21" ht="15.75">
      <c r="B18" s="19" t="s">
        <v>8</v>
      </c>
      <c r="C18" s="20">
        <v>43466.343200000003</v>
      </c>
      <c r="D18" s="21">
        <v>533.88400000000001</v>
      </c>
      <c r="E18" s="22">
        <v>28.657</v>
      </c>
      <c r="F18" s="20">
        <v>42575.855199999998</v>
      </c>
      <c r="G18" s="21">
        <v>573.57299999999998</v>
      </c>
      <c r="H18" s="22">
        <v>29.687000000000001</v>
      </c>
      <c r="I18" s="13">
        <f t="shared" si="0"/>
        <v>-2.0486839573843073E-2</v>
      </c>
      <c r="K18">
        <f>416*240*60*1.5*8/1000</f>
        <v>71884.800000000003</v>
      </c>
      <c r="L18">
        <f t="shared" si="6"/>
        <v>1.6538037181834979</v>
      </c>
      <c r="M18">
        <f t="shared" si="7"/>
        <v>1.6883935663140832</v>
      </c>
      <c r="N18" s="4"/>
      <c r="O18" s="4"/>
      <c r="P18" s="4"/>
      <c r="Q18" s="4"/>
      <c r="R18" s="19" t="s">
        <v>8</v>
      </c>
      <c r="S18" s="94">
        <f t="shared" si="3"/>
        <v>-2.0486839573843073E-2</v>
      </c>
      <c r="T18" s="86">
        <f>RA_Main!I18</f>
        <v>-2.3509819479812441E-3</v>
      </c>
      <c r="U18" s="51">
        <f>LD_Main!I18</f>
        <v>-2.8195346256221616E-3</v>
      </c>
    </row>
    <row r="19" spans="2:21" ht="15.75">
      <c r="B19" s="19" t="s">
        <v>9</v>
      </c>
      <c r="C19" s="20">
        <v>38431.673600000002</v>
      </c>
      <c r="D19" s="21">
        <v>444.24700000000001</v>
      </c>
      <c r="E19" s="22">
        <v>24.914000000000001</v>
      </c>
      <c r="F19" s="20">
        <v>37570.930399999997</v>
      </c>
      <c r="G19" s="21">
        <v>476.86599999999999</v>
      </c>
      <c r="H19" s="22">
        <v>25.771000000000001</v>
      </c>
      <c r="I19" s="13">
        <f t="shared" si="0"/>
        <v>-2.2396713943782152E-2</v>
      </c>
      <c r="K19">
        <f>416*240*50*1.5*8/1000</f>
        <v>59904</v>
      </c>
      <c r="L19">
        <f t="shared" si="6"/>
        <v>1.5587143204713312</v>
      </c>
      <c r="M19">
        <f t="shared" si="7"/>
        <v>1.5944241827985182</v>
      </c>
      <c r="N19" s="4"/>
      <c r="O19" s="4"/>
      <c r="P19" s="4"/>
      <c r="Q19" s="4"/>
      <c r="R19" s="19" t="s">
        <v>9</v>
      </c>
      <c r="S19" s="94">
        <f t="shared" si="3"/>
        <v>-2.2396713943782152E-2</v>
      </c>
      <c r="T19" s="86">
        <f>RA_Main!I19</f>
        <v>-3.741184828463277E-3</v>
      </c>
      <c r="U19" s="51">
        <f>LD_Main!I19</f>
        <v>-3.6154657625753375E-3</v>
      </c>
    </row>
    <row r="20" spans="2:21" ht="16.5" thickBot="1">
      <c r="B20" s="23" t="s">
        <v>6</v>
      </c>
      <c r="C20" s="20">
        <v>19802.235199999999</v>
      </c>
      <c r="D20" s="21">
        <v>265.48899999999998</v>
      </c>
      <c r="E20" s="22">
        <v>13.744</v>
      </c>
      <c r="F20" s="20">
        <v>19318.666399999998</v>
      </c>
      <c r="G20" s="21">
        <v>294.625</v>
      </c>
      <c r="H20" s="22">
        <v>14.804</v>
      </c>
      <c r="I20" s="13">
        <f t="shared" si="0"/>
        <v>-2.4419909930167932E-2</v>
      </c>
      <c r="K20">
        <f>416*240*30*1.5*8/1000</f>
        <v>35942.400000000001</v>
      </c>
      <c r="L20">
        <f t="shared" si="6"/>
        <v>1.8150678262825604</v>
      </c>
      <c r="M20">
        <f t="shared" si="7"/>
        <v>1.8605010954586392</v>
      </c>
      <c r="N20" s="4">
        <f>AVERAGE(L17:L20)</f>
        <v>1.7794343893822497</v>
      </c>
      <c r="O20" s="4">
        <f>AVERAGE(M17:M20)</f>
        <v>1.8223271566182482</v>
      </c>
      <c r="P20" s="4"/>
      <c r="Q20" s="4"/>
      <c r="R20" s="23" t="s">
        <v>6</v>
      </c>
      <c r="S20" s="94">
        <f t="shared" si="3"/>
        <v>-2.4419909930167932E-2</v>
      </c>
      <c r="T20" s="86">
        <f>RA_Main!I20</f>
        <v>-3.9404177226481044E-3</v>
      </c>
      <c r="U20" s="51">
        <f>LD_Main!I20</f>
        <v>-3.7289800660430042E-3</v>
      </c>
    </row>
    <row r="21" spans="2:21" ht="15.75">
      <c r="B21" s="15" t="s">
        <v>10</v>
      </c>
      <c r="C21" s="20">
        <v>267828.804</v>
      </c>
      <c r="D21" s="21">
        <v>5055.87</v>
      </c>
      <c r="E21" s="22">
        <v>209.99299999999999</v>
      </c>
      <c r="F21" s="20">
        <v>261194.05119999999</v>
      </c>
      <c r="G21" s="21">
        <v>5372.942</v>
      </c>
      <c r="H21" s="22">
        <v>238.714</v>
      </c>
      <c r="I21" s="13">
        <f t="shared" si="0"/>
        <v>-2.4772364663212313E-2</v>
      </c>
      <c r="K21">
        <f>1280*720*60*1.5*8/1000</f>
        <v>663552</v>
      </c>
      <c r="L21">
        <f t="shared" si="6"/>
        <v>2.4775229179606835</v>
      </c>
      <c r="M21">
        <f t="shared" si="7"/>
        <v>2.5404560209218121</v>
      </c>
      <c r="N21" s="4"/>
      <c r="O21" s="4"/>
      <c r="P21" s="4"/>
      <c r="Q21" s="4"/>
      <c r="R21" s="15" t="s">
        <v>10</v>
      </c>
      <c r="S21" s="94">
        <f t="shared" si="3"/>
        <v>-2.4772364663212313E-2</v>
      </c>
      <c r="T21" s="86"/>
      <c r="U21" s="51">
        <f>LD_Main!I21</f>
        <v>-5.331560391892998E-3</v>
      </c>
    </row>
    <row r="22" spans="2:21" ht="15.75">
      <c r="B22" s="19" t="s">
        <v>11</v>
      </c>
      <c r="C22" s="20">
        <v>244197.12640000001</v>
      </c>
      <c r="D22" s="21">
        <v>4987.509</v>
      </c>
      <c r="E22" s="22">
        <v>193.02099999999999</v>
      </c>
      <c r="F22" s="20">
        <v>239840.8192</v>
      </c>
      <c r="G22" s="21">
        <v>5355.6729999999998</v>
      </c>
      <c r="H22" s="22">
        <v>227.7</v>
      </c>
      <c r="I22" s="13">
        <f t="shared" si="0"/>
        <v>-1.7839305745409501E-2</v>
      </c>
      <c r="K22">
        <f>1280*720*60*1.5*8/1000</f>
        <v>663552</v>
      </c>
      <c r="L22">
        <f t="shared" si="6"/>
        <v>2.7172801325806262</v>
      </c>
      <c r="M22">
        <f t="shared" si="7"/>
        <v>2.7666349798725172</v>
      </c>
      <c r="N22" s="4"/>
      <c r="O22" s="4"/>
      <c r="P22" s="4"/>
      <c r="Q22" s="4"/>
      <c r="R22" s="19" t="s">
        <v>11</v>
      </c>
      <c r="S22" s="94">
        <f t="shared" si="3"/>
        <v>-1.7839305745409501E-2</v>
      </c>
      <c r="T22" s="86"/>
      <c r="U22" s="51">
        <f>LD_Main!I22</f>
        <v>-2.8627383978922063E-3</v>
      </c>
    </row>
    <row r="23" spans="2:21" ht="16.5" thickBot="1">
      <c r="B23" s="23" t="s">
        <v>12</v>
      </c>
      <c r="C23" s="20">
        <v>244463.484</v>
      </c>
      <c r="D23" s="21">
        <v>5320.7790000000005</v>
      </c>
      <c r="E23" s="22">
        <v>207.5</v>
      </c>
      <c r="F23" s="20">
        <v>238882.92</v>
      </c>
      <c r="G23" s="21">
        <v>5424.19</v>
      </c>
      <c r="H23" s="22">
        <v>226.655</v>
      </c>
      <c r="I23" s="13">
        <f t="shared" si="0"/>
        <v>-2.2827801963257562E-2</v>
      </c>
      <c r="K23">
        <f>1280*720*60*1.5*8/1000</f>
        <v>663552</v>
      </c>
      <c r="L23">
        <f t="shared" si="6"/>
        <v>2.714319493213146</v>
      </c>
      <c r="M23">
        <f t="shared" si="7"/>
        <v>2.7777289393481959</v>
      </c>
      <c r="N23" s="4">
        <f>AVERAGE(L21:L23)</f>
        <v>2.6363741812514854</v>
      </c>
      <c r="O23" s="4">
        <f>AVERAGE(M21:M23)</f>
        <v>2.6949399800475082</v>
      </c>
      <c r="P23" s="4"/>
      <c r="Q23" s="4"/>
      <c r="R23" s="23" t="s">
        <v>12</v>
      </c>
      <c r="S23" s="94">
        <f t="shared" si="3"/>
        <v>-2.2827801963257562E-2</v>
      </c>
      <c r="T23" s="86"/>
      <c r="U23" s="51">
        <f>LD_Main!I23</f>
        <v>-5.3436318976985628E-3</v>
      </c>
    </row>
    <row r="24" spans="2:21" ht="15.75">
      <c r="B24" s="97" t="s">
        <v>13</v>
      </c>
      <c r="C24" s="20">
        <v>114497.6112</v>
      </c>
      <c r="D24" s="21">
        <v>1864.7149999999999</v>
      </c>
      <c r="E24" s="22">
        <v>88.593000000000004</v>
      </c>
      <c r="F24" s="20">
        <v>112063.8664</v>
      </c>
      <c r="G24" s="21">
        <v>1851.0719999999999</v>
      </c>
      <c r="H24" s="22">
        <v>88.063000000000002</v>
      </c>
      <c r="I24" s="13">
        <f t="shared" si="0"/>
        <v>-2.1255856558865922E-2</v>
      </c>
      <c r="K24">
        <f>832*480*50*1.5*8/1000</f>
        <v>239616</v>
      </c>
      <c r="L24">
        <f t="shared" si="6"/>
        <v>2.092759818206583</v>
      </c>
      <c r="M24">
        <f t="shared" si="7"/>
        <v>2.1382092881278636</v>
      </c>
      <c r="N24" s="4"/>
      <c r="O24" s="4"/>
      <c r="P24" s="4"/>
      <c r="Q24" s="4"/>
      <c r="R24" s="97" t="s">
        <v>13</v>
      </c>
      <c r="S24" s="94">
        <f t="shared" si="3"/>
        <v>-2.1255856558865922E-2</v>
      </c>
      <c r="T24" s="86">
        <f>RA_Main!I24</f>
        <v>-3.2182869301615922E-3</v>
      </c>
      <c r="U24" s="51">
        <f>LD_Main!I24</f>
        <v>-2.9584214836694536E-3</v>
      </c>
    </row>
    <row r="25" spans="2:21" ht="15.75">
      <c r="B25" s="19" t="s">
        <v>14</v>
      </c>
      <c r="C25" s="20">
        <v>97944.920199999993</v>
      </c>
      <c r="D25" s="21">
        <v>3513.53</v>
      </c>
      <c r="E25" s="22">
        <v>143.71</v>
      </c>
      <c r="F25" s="20">
        <v>94488.569300000003</v>
      </c>
      <c r="G25" s="21">
        <v>3437.364</v>
      </c>
      <c r="H25" s="22">
        <v>142.102</v>
      </c>
      <c r="I25" s="13">
        <f t="shared" si="0"/>
        <v>-3.5288720363876418E-2</v>
      </c>
      <c r="K25">
        <f>1024*768*30*1.5*8/1000</f>
        <v>283115.52000000002</v>
      </c>
      <c r="L25">
        <f t="shared" si="6"/>
        <v>2.8905584835016285</v>
      </c>
      <c r="M25">
        <f t="shared" si="7"/>
        <v>2.9962938596425546</v>
      </c>
      <c r="N25" s="4"/>
      <c r="O25" s="4"/>
      <c r="P25" s="4"/>
      <c r="Q25" s="4"/>
      <c r="R25" s="19" t="s">
        <v>14</v>
      </c>
      <c r="S25" s="94">
        <f t="shared" si="3"/>
        <v>-3.5288720363876418E-2</v>
      </c>
      <c r="T25" s="86">
        <f>RA_Main!I25</f>
        <v>-6.6869121233201307E-3</v>
      </c>
      <c r="U25" s="51">
        <f>LD_Main!I25</f>
        <v>-6.0073964157606394E-3</v>
      </c>
    </row>
    <row r="26" spans="2:21" ht="15.75">
      <c r="B26" s="19" t="s">
        <v>15</v>
      </c>
      <c r="C26" s="20">
        <v>91384.383199999997</v>
      </c>
      <c r="D26" s="21">
        <v>2131.4940000000001</v>
      </c>
      <c r="E26" s="22">
        <v>80.701999999999998</v>
      </c>
      <c r="F26" s="20">
        <v>89990.508799999996</v>
      </c>
      <c r="G26" s="21">
        <v>2156.181</v>
      </c>
      <c r="H26" s="22">
        <v>86.096999999999994</v>
      </c>
      <c r="I26" s="13">
        <f t="shared" si="0"/>
        <v>-1.5252873097030441E-2</v>
      </c>
      <c r="K26">
        <f>1280*720*30*1.5*8/1000</f>
        <v>331776</v>
      </c>
      <c r="L26">
        <f t="shared" si="6"/>
        <v>3.6305546788436387</v>
      </c>
      <c r="M26">
        <f t="shared" si="7"/>
        <v>3.6867888005540426</v>
      </c>
      <c r="N26" s="4"/>
      <c r="O26" s="4"/>
      <c r="P26" s="4"/>
      <c r="Q26" s="4"/>
      <c r="R26" s="19" t="s">
        <v>15</v>
      </c>
      <c r="S26" s="94">
        <f t="shared" si="3"/>
        <v>-1.5252873097030441E-2</v>
      </c>
      <c r="T26" s="86">
        <f>RA_Main!I26</f>
        <v>-1.285036785210196E-2</v>
      </c>
      <c r="U26" s="51">
        <f>LD_Main!I26</f>
        <v>5.9107909360989093E-3</v>
      </c>
    </row>
    <row r="27" spans="2:21" ht="16.5" thickBot="1">
      <c r="B27" s="23" t="s">
        <v>16</v>
      </c>
      <c r="C27" s="24">
        <v>24835.297900000001</v>
      </c>
      <c r="D27" s="25">
        <v>2923.04</v>
      </c>
      <c r="E27" s="26">
        <v>80.307000000000002</v>
      </c>
      <c r="F27" s="24">
        <v>24135.849600000001</v>
      </c>
      <c r="G27" s="25">
        <v>2994.9119999999998</v>
      </c>
      <c r="H27" s="26">
        <v>99.635999999999996</v>
      </c>
      <c r="I27" s="13">
        <f t="shared" si="0"/>
        <v>-2.8163475341280282E-2</v>
      </c>
      <c r="K27">
        <f>1280*720*20*1.5*8/1000</f>
        <v>221184</v>
      </c>
      <c r="L27">
        <f t="shared" si="6"/>
        <v>8.9060336981099795</v>
      </c>
      <c r="M27">
        <f t="shared" si="7"/>
        <v>9.1641273734155178</v>
      </c>
      <c r="N27" s="4">
        <f>AVERAGE(L24:L27)</f>
        <v>4.3799766696654574</v>
      </c>
      <c r="O27" s="4">
        <f>AVERAGE(M24:M27)</f>
        <v>4.4963548304349947</v>
      </c>
      <c r="R27" s="23" t="s">
        <v>16</v>
      </c>
      <c r="S27" s="95">
        <f t="shared" si="3"/>
        <v>-2.8163475341280282E-2</v>
      </c>
      <c r="T27" s="96">
        <f>RA_Main!I27</f>
        <v>-5.359094172951163E-3</v>
      </c>
      <c r="U27" s="65">
        <f>LD_Main!I27</f>
        <v>1.6107697143242354E-3</v>
      </c>
    </row>
    <row r="28" spans="2:21" ht="16.5" thickBot="1">
      <c r="B28" s="7" t="s">
        <v>24</v>
      </c>
      <c r="C28" s="8"/>
      <c r="D28" s="9">
        <f>GEOMEAN(D4:D27)</f>
        <v>2900.7453968604955</v>
      </c>
      <c r="E28" s="10">
        <f>GEOMEAN(E4:E27)</f>
        <v>132.58003282892602</v>
      </c>
      <c r="F28" s="27"/>
      <c r="G28" s="9">
        <f>GEOMEAN(G4:G27)</f>
        <v>3008.2765900644436</v>
      </c>
      <c r="H28" s="10">
        <f>GEOMEAN(H4:H27)</f>
        <v>141.82237275701922</v>
      </c>
      <c r="I28" s="28">
        <f>AVERAGE(I4:I27)</f>
        <v>-2.2806412274566493E-2</v>
      </c>
      <c r="R28" s="7" t="s">
        <v>24</v>
      </c>
      <c r="S28" s="89">
        <f t="shared" si="3"/>
        <v>-2.2806412274566493E-2</v>
      </c>
      <c r="T28" s="90">
        <f>RA_Main!I28</f>
        <v>-4.0367026661314621E-3</v>
      </c>
      <c r="U28" s="91">
        <f>LD_Main!I28</f>
        <v>-2.4041166416857622E-3</v>
      </c>
    </row>
    <row r="29" spans="2:21" ht="15.75">
      <c r="B29" s="2"/>
      <c r="C29" s="2"/>
      <c r="D29" s="1"/>
      <c r="E29" s="1"/>
      <c r="F29" s="1"/>
      <c r="G29" s="3">
        <f>(G28-D28)/D28</f>
        <v>3.7070193516580294E-2</v>
      </c>
      <c r="H29" s="3">
        <f>(H28-E28)/E28</f>
        <v>6.9711401716267551E-2</v>
      </c>
    </row>
    <row r="30" spans="2:21" ht="15.75">
      <c r="B30" s="2"/>
      <c r="C30" s="2"/>
      <c r="D30" s="1"/>
      <c r="E30" s="1"/>
      <c r="F30" s="1"/>
      <c r="G30" s="1"/>
      <c r="H30" s="1"/>
      <c r="R30" s="29"/>
      <c r="S30" s="29"/>
      <c r="T30" s="29"/>
    </row>
    <row r="31" spans="2:21" ht="15.75">
      <c r="B31" s="2"/>
      <c r="C31" s="2"/>
      <c r="D31" s="1"/>
      <c r="E31" s="1"/>
      <c r="F31" s="1"/>
      <c r="G31" s="1"/>
      <c r="H31" s="1"/>
      <c r="R31" s="29"/>
      <c r="S31" s="29"/>
      <c r="T31" s="29"/>
    </row>
    <row r="32" spans="2:21" ht="15.75">
      <c r="B32" s="2"/>
      <c r="C32" s="2"/>
      <c r="D32" s="1"/>
      <c r="E32" s="1"/>
      <c r="F32" s="1"/>
      <c r="G32" s="1"/>
      <c r="H32" s="1"/>
      <c r="R32" s="29"/>
      <c r="S32" s="29"/>
      <c r="T32" s="29"/>
    </row>
    <row r="33" spans="2:20" ht="15.75">
      <c r="B33" s="2"/>
      <c r="C33" s="2"/>
      <c r="D33" s="1"/>
      <c r="E33" s="1"/>
      <c r="F33" s="1"/>
      <c r="G33" s="1"/>
      <c r="H33" s="1"/>
      <c r="R33" s="29"/>
      <c r="S33" s="29"/>
      <c r="T33" s="29"/>
    </row>
    <row r="34" spans="2:20" ht="15.75">
      <c r="B34" s="2"/>
      <c r="C34" s="2"/>
      <c r="D34" s="1"/>
      <c r="E34" s="1"/>
      <c r="F34" s="1"/>
      <c r="G34" s="1"/>
      <c r="H34" s="1"/>
      <c r="R34" s="29"/>
      <c r="S34" s="29"/>
      <c r="T34" s="29"/>
    </row>
    <row r="35" spans="2:20" ht="15.75">
      <c r="B35" s="2"/>
      <c r="C35" s="2"/>
      <c r="D35" s="1"/>
      <c r="E35" s="1"/>
      <c r="F35" s="1"/>
      <c r="G35" s="1"/>
      <c r="H35" s="1"/>
      <c r="R35" s="29"/>
      <c r="S35" s="29"/>
      <c r="T35" s="29"/>
    </row>
    <row r="36" spans="2:20" ht="15.75">
      <c r="B36" s="2"/>
      <c r="C36" s="2"/>
      <c r="D36" s="1"/>
      <c r="E36" s="1"/>
      <c r="F36" s="1"/>
      <c r="G36" s="1"/>
      <c r="H36" s="1"/>
      <c r="R36" s="29"/>
      <c r="S36" s="29"/>
      <c r="T36" s="29"/>
    </row>
    <row r="37" spans="2:20" ht="15.75">
      <c r="B37" s="2"/>
      <c r="C37" s="2"/>
      <c r="D37" s="1"/>
      <c r="E37" s="1"/>
      <c r="F37" s="1"/>
      <c r="G37" s="1"/>
      <c r="H37" s="1"/>
      <c r="R37" s="29"/>
      <c r="S37" s="29"/>
      <c r="T37" s="29"/>
    </row>
    <row r="38" spans="2:20" ht="15.75">
      <c r="B38" s="2"/>
      <c r="C38" s="2"/>
      <c r="D38" s="1"/>
      <c r="E38" s="1"/>
      <c r="F38" s="1"/>
      <c r="G38" s="1"/>
      <c r="H38" s="1"/>
      <c r="R38" s="29"/>
      <c r="S38" s="29"/>
      <c r="T38" s="29"/>
    </row>
    <row r="39" spans="2:20" ht="15.75">
      <c r="B39" s="2"/>
      <c r="C39" s="2"/>
      <c r="D39" s="1"/>
      <c r="E39" s="1"/>
      <c r="F39" s="1"/>
      <c r="G39" s="1"/>
      <c r="H39" s="1"/>
      <c r="R39" s="29"/>
      <c r="S39" s="29"/>
      <c r="T39" s="29"/>
    </row>
    <row r="40" spans="2:20" ht="15.75">
      <c r="B40" s="2"/>
      <c r="C40" s="2"/>
      <c r="D40" s="1"/>
      <c r="E40" s="1"/>
      <c r="F40" s="1"/>
      <c r="G40" s="85"/>
      <c r="H40" s="1"/>
      <c r="R40" s="29"/>
      <c r="S40" s="29"/>
      <c r="T40" s="29"/>
    </row>
    <row r="41" spans="2:20" ht="15.75">
      <c r="B41" s="2"/>
      <c r="C41" s="2"/>
      <c r="D41" s="1"/>
      <c r="E41" s="1"/>
      <c r="F41" s="1"/>
      <c r="G41" s="1"/>
      <c r="H41" s="1"/>
      <c r="R41" s="29"/>
      <c r="S41" s="29"/>
      <c r="T41" s="29"/>
    </row>
    <row r="42" spans="2:20" ht="15.75">
      <c r="B42" s="2"/>
      <c r="C42" s="2"/>
      <c r="D42" s="1"/>
      <c r="E42" s="1"/>
      <c r="F42" s="1"/>
      <c r="G42" s="1"/>
      <c r="H42" s="1"/>
      <c r="R42" s="29"/>
      <c r="S42" s="29"/>
      <c r="T42" s="29"/>
    </row>
    <row r="43" spans="2:20" ht="15.75">
      <c r="B43" s="2"/>
      <c r="C43" s="2"/>
      <c r="D43" s="1"/>
      <c r="E43" s="1"/>
      <c r="F43" s="1"/>
      <c r="G43" s="1"/>
      <c r="H43" s="1"/>
      <c r="R43" s="29"/>
      <c r="S43" s="29"/>
      <c r="T43" s="29"/>
    </row>
    <row r="44" spans="2:20" ht="15.75">
      <c r="B44" s="2"/>
      <c r="C44" s="2"/>
      <c r="D44" s="1"/>
      <c r="E44" s="1"/>
      <c r="F44" s="1"/>
      <c r="G44" s="1"/>
      <c r="H44" s="1"/>
      <c r="R44" s="29"/>
      <c r="S44" s="29"/>
      <c r="T44" s="29"/>
    </row>
    <row r="45" spans="2:20" ht="15.75">
      <c r="B45" s="2"/>
      <c r="C45" s="2"/>
      <c r="D45" s="1"/>
      <c r="E45" s="1"/>
      <c r="F45" s="1"/>
      <c r="G45" s="1"/>
      <c r="H45" s="1"/>
      <c r="R45" s="29"/>
      <c r="S45" s="29"/>
      <c r="T45" s="29"/>
    </row>
    <row r="46" spans="2:20" ht="15.75">
      <c r="B46" s="2"/>
      <c r="C46" s="2"/>
      <c r="D46" s="1"/>
      <c r="E46" s="1"/>
      <c r="F46" s="1"/>
      <c r="G46" s="1"/>
      <c r="H46" s="1"/>
      <c r="R46" s="29"/>
      <c r="S46" s="29"/>
      <c r="T46" s="29"/>
    </row>
    <row r="47" spans="2:20" ht="15.75">
      <c r="B47" s="2"/>
      <c r="C47" s="2"/>
      <c r="D47" s="1"/>
      <c r="E47" s="1"/>
      <c r="F47" s="1"/>
      <c r="G47" s="1"/>
      <c r="H47" s="1"/>
      <c r="R47" s="29"/>
      <c r="S47" s="29"/>
      <c r="T47" s="29"/>
    </row>
    <row r="48" spans="2:20" ht="15.75">
      <c r="B48" s="2"/>
      <c r="C48" s="2"/>
      <c r="D48" s="1"/>
      <c r="E48" s="1"/>
      <c r="F48" s="1"/>
      <c r="G48" s="1"/>
      <c r="H48" s="1"/>
      <c r="R48" s="29"/>
      <c r="S48" s="29"/>
      <c r="T48" s="29"/>
    </row>
    <row r="49" spans="2:20" ht="15.75">
      <c r="B49" s="2"/>
      <c r="C49" s="2"/>
      <c r="D49" s="1"/>
      <c r="E49" s="1"/>
      <c r="F49" s="1"/>
      <c r="G49" s="1"/>
      <c r="H49" s="1"/>
      <c r="R49" s="29"/>
      <c r="S49" s="29"/>
      <c r="T49" s="29"/>
    </row>
    <row r="50" spans="2:20" ht="15.75">
      <c r="B50" s="2"/>
      <c r="C50" s="2"/>
      <c r="D50" s="1"/>
      <c r="E50" s="1"/>
      <c r="F50" s="1"/>
      <c r="G50" s="1"/>
      <c r="H50" s="1"/>
      <c r="R50" s="29"/>
      <c r="S50" s="29"/>
      <c r="T50" s="29"/>
    </row>
    <row r="51" spans="2:20" ht="15.75">
      <c r="B51" s="2"/>
      <c r="C51" s="2"/>
      <c r="D51" s="1"/>
      <c r="E51" s="1"/>
      <c r="F51" s="1"/>
      <c r="G51" s="1"/>
      <c r="H51" s="1"/>
      <c r="R51" s="29"/>
      <c r="S51" s="29"/>
      <c r="T51" s="29"/>
    </row>
    <row r="52" spans="2:20" ht="15.75">
      <c r="B52" s="2"/>
      <c r="C52" s="2"/>
      <c r="D52" s="1"/>
      <c r="E52" s="1"/>
      <c r="F52" s="1"/>
      <c r="G52" s="1"/>
      <c r="H52" s="1"/>
      <c r="R52" s="29"/>
      <c r="S52" s="29"/>
      <c r="T52" s="29"/>
    </row>
    <row r="53" spans="2:20">
      <c r="R53" s="29"/>
      <c r="S53" s="29"/>
      <c r="T53" s="29"/>
    </row>
    <row r="54" spans="2:20">
      <c r="R54" s="29"/>
      <c r="S54" s="29"/>
      <c r="T54" s="29"/>
    </row>
    <row r="55" spans="2:20">
      <c r="R55" s="29"/>
      <c r="S55" s="29"/>
      <c r="T55" s="29"/>
    </row>
    <row r="56" spans="2:20">
      <c r="R56" s="29"/>
      <c r="S56" s="29"/>
      <c r="T56" s="29"/>
    </row>
    <row r="57" spans="2:20">
      <c r="R57" s="29"/>
      <c r="S57" s="29"/>
      <c r="T57" s="29"/>
    </row>
    <row r="58" spans="2:20">
      <c r="R58" s="29"/>
      <c r="S58" s="29"/>
      <c r="T58" s="29"/>
    </row>
    <row r="59" spans="2:20">
      <c r="R59" s="29"/>
      <c r="S59" s="29"/>
      <c r="T59" s="29"/>
    </row>
    <row r="60" spans="2:20">
      <c r="R60" s="29"/>
      <c r="S60" s="29"/>
      <c r="T60" s="29"/>
    </row>
    <row r="61" spans="2:20">
      <c r="R61" s="29"/>
      <c r="S61" s="29"/>
      <c r="T61" s="29"/>
    </row>
    <row r="62" spans="2:20">
      <c r="R62" s="29"/>
      <c r="S62" s="29"/>
      <c r="T62" s="29"/>
    </row>
    <row r="63" spans="2:20">
      <c r="R63" s="29"/>
      <c r="S63" s="29"/>
      <c r="T63" s="29"/>
    </row>
    <row r="64" spans="2:20">
      <c r="R64" s="29"/>
      <c r="S64" s="29"/>
      <c r="T64" s="29"/>
    </row>
    <row r="65" spans="18:20">
      <c r="R65" s="29"/>
      <c r="S65" s="29"/>
      <c r="T65" s="29"/>
    </row>
    <row r="66" spans="18:20">
      <c r="R66" s="29"/>
      <c r="S66" s="29"/>
      <c r="T66" s="29"/>
    </row>
    <row r="67" spans="18:20">
      <c r="R67" s="29"/>
      <c r="S67" s="29"/>
      <c r="T67" s="29"/>
    </row>
    <row r="68" spans="18:20">
      <c r="R68" s="29"/>
      <c r="S68" s="29"/>
      <c r="T68" s="29"/>
    </row>
    <row r="69" spans="18:20">
      <c r="R69" s="29"/>
      <c r="S69" s="29"/>
      <c r="T69" s="29"/>
    </row>
    <row r="70" spans="18:20">
      <c r="R70" s="29"/>
      <c r="S70" s="29"/>
      <c r="T70" s="29"/>
    </row>
    <row r="71" spans="18:20">
      <c r="R71" s="29"/>
      <c r="S71" s="29"/>
      <c r="T71" s="29"/>
    </row>
    <row r="72" spans="18:20">
      <c r="R72" s="29"/>
      <c r="S72" s="29"/>
      <c r="T72" s="29"/>
    </row>
    <row r="73" spans="18:20">
      <c r="R73" s="29"/>
      <c r="S73" s="29"/>
      <c r="T73" s="29"/>
    </row>
    <row r="74" spans="18:20">
      <c r="R74" s="29"/>
      <c r="S74" s="29"/>
      <c r="T74" s="29"/>
    </row>
    <row r="75" spans="18:20">
      <c r="R75" s="29"/>
      <c r="S75" s="29"/>
      <c r="T75" s="29"/>
    </row>
    <row r="76" spans="18:20">
      <c r="R76" s="29"/>
      <c r="S76" s="29"/>
      <c r="T76" s="29"/>
    </row>
    <row r="77" spans="18:20">
      <c r="R77" s="29"/>
      <c r="S77" s="29"/>
      <c r="T77" s="29"/>
    </row>
    <row r="78" spans="18:20">
      <c r="R78" s="29"/>
      <c r="S78" s="29"/>
      <c r="T78" s="29"/>
    </row>
    <row r="79" spans="18:20">
      <c r="R79" s="29"/>
      <c r="S79" s="29"/>
      <c r="T79" s="29"/>
    </row>
    <row r="80" spans="18:20">
      <c r="R80" s="29"/>
      <c r="S80" s="29"/>
      <c r="T80" s="29"/>
    </row>
    <row r="81" spans="18:20">
      <c r="R81" s="29"/>
      <c r="S81" s="29"/>
      <c r="T81" s="29"/>
    </row>
    <row r="82" spans="18:20">
      <c r="R82" s="29"/>
      <c r="S82" s="29"/>
      <c r="T82" s="29"/>
    </row>
    <row r="83" spans="18:20">
      <c r="R83" s="29"/>
      <c r="S83" s="29"/>
      <c r="T83" s="29"/>
    </row>
    <row r="84" spans="18:20">
      <c r="R84" s="29"/>
      <c r="S84" s="29"/>
      <c r="T84" s="29"/>
    </row>
    <row r="85" spans="18:20">
      <c r="R85" s="29"/>
      <c r="S85" s="29"/>
      <c r="T85" s="29"/>
    </row>
    <row r="86" spans="18:20">
      <c r="R86" s="29"/>
      <c r="S86" s="29"/>
      <c r="T86" s="29"/>
    </row>
    <row r="87" spans="18:20">
      <c r="R87" s="29"/>
      <c r="S87" s="29"/>
      <c r="T87" s="29"/>
    </row>
    <row r="88" spans="18:20">
      <c r="R88" s="29"/>
      <c r="S88" s="29"/>
      <c r="T88" s="29"/>
    </row>
    <row r="89" spans="18:20">
      <c r="R89" s="29"/>
      <c r="S89" s="29"/>
      <c r="T89" s="29"/>
    </row>
    <row r="90" spans="18:20">
      <c r="R90" s="29"/>
      <c r="S90" s="29"/>
      <c r="T90" s="29"/>
    </row>
    <row r="91" spans="18:20">
      <c r="R91" s="29"/>
      <c r="S91" s="29"/>
      <c r="T91" s="29"/>
    </row>
    <row r="92" spans="18:20">
      <c r="R92" s="29"/>
      <c r="S92" s="29"/>
      <c r="T92" s="29"/>
    </row>
    <row r="93" spans="18:20">
      <c r="R93" s="29"/>
      <c r="S93" s="29"/>
      <c r="T93" s="29"/>
    </row>
    <row r="94" spans="18:20">
      <c r="R94" s="29"/>
      <c r="S94" s="29"/>
      <c r="T94" s="29"/>
    </row>
    <row r="95" spans="18:20">
      <c r="R95" s="29"/>
      <c r="S95" s="29"/>
      <c r="T95" s="29"/>
    </row>
    <row r="96" spans="18:20">
      <c r="R96" s="29"/>
      <c r="S96" s="29"/>
      <c r="T96" s="29"/>
    </row>
  </sheetData>
  <sortState ref="T2:X94">
    <sortCondition ref="X2:X94"/>
  </sortState>
  <mergeCells count="2">
    <mergeCell ref="C2:E2"/>
    <mergeCell ref="F2:H2"/>
  </mergeCells>
  <pageMargins left="0.7" right="0.7" top="0.75" bottom="0.75" header="0.3" footer="0.3"/>
  <pageSetup paperSize="9" orientation="portrait" r:id="rId1"/>
  <ignoredErrors>
    <ignoredError sqref="K14 K1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94"/>
  <sheetViews>
    <sheetView workbookViewId="0">
      <selection activeCell="E61" sqref="E61"/>
    </sheetView>
  </sheetViews>
  <sheetFormatPr defaultRowHeight="15"/>
  <cols>
    <col min="2" max="2" width="18.42578125" bestFit="1" customWidth="1"/>
    <col min="3" max="3" width="12.42578125" bestFit="1" customWidth="1"/>
    <col min="4" max="4" width="13.7109375" bestFit="1" customWidth="1"/>
    <col min="6" max="6" width="12.42578125" bestFit="1" customWidth="1"/>
    <col min="7" max="7" width="13.7109375" bestFit="1" customWidth="1"/>
    <col min="11" max="11" width="17.5703125" bestFit="1" customWidth="1"/>
    <col min="12" max="12" width="14.85546875" bestFit="1" customWidth="1"/>
    <col min="13" max="13" width="12" bestFit="1" customWidth="1"/>
    <col min="14" max="14" width="32.28515625" bestFit="1" customWidth="1"/>
    <col min="15" max="15" width="29.140625" bestFit="1" customWidth="1"/>
    <col min="19" max="19" width="18" bestFit="1" customWidth="1"/>
    <col min="20" max="20" width="11" bestFit="1" customWidth="1"/>
    <col min="21" max="21" width="10" bestFit="1" customWidth="1"/>
    <col min="23" max="23" width="11" bestFit="1" customWidth="1"/>
  </cols>
  <sheetData>
    <row r="1" spans="2:25" ht="15.75" thickBot="1"/>
    <row r="2" spans="2:25" ht="15.75" thickBot="1">
      <c r="B2" s="5"/>
      <c r="C2" s="72" t="s">
        <v>22</v>
      </c>
      <c r="D2" s="73"/>
      <c r="E2" s="74"/>
      <c r="F2" s="75" t="s">
        <v>21</v>
      </c>
      <c r="G2" s="76"/>
      <c r="H2" s="77"/>
      <c r="I2" s="6"/>
    </row>
    <row r="3" spans="2:25" ht="15.75" thickBot="1">
      <c r="B3" s="14" t="s">
        <v>20</v>
      </c>
      <c r="C3" s="8" t="s">
        <v>17</v>
      </c>
      <c r="D3" s="9" t="s">
        <v>18</v>
      </c>
      <c r="E3" s="10" t="s">
        <v>19</v>
      </c>
      <c r="F3" s="8" t="s">
        <v>17</v>
      </c>
      <c r="G3" s="9" t="s">
        <v>18</v>
      </c>
      <c r="H3" s="10" t="s">
        <v>19</v>
      </c>
      <c r="I3" s="11" t="s">
        <v>23</v>
      </c>
      <c r="K3" t="s">
        <v>31</v>
      </c>
      <c r="L3" t="s">
        <v>32</v>
      </c>
      <c r="M3" t="s">
        <v>33</v>
      </c>
      <c r="N3" t="s">
        <v>34</v>
      </c>
      <c r="O3" t="s">
        <v>35</v>
      </c>
      <c r="S3" s="29"/>
    </row>
    <row r="4" spans="2:25">
      <c r="B4" s="15" t="s">
        <v>25</v>
      </c>
      <c r="C4" s="16">
        <v>521784.57760000002</v>
      </c>
      <c r="D4" s="17">
        <v>39883.504000000001</v>
      </c>
      <c r="E4" s="18">
        <v>211.571</v>
      </c>
      <c r="F4" s="16">
        <v>519572.28</v>
      </c>
      <c r="G4" s="17">
        <v>22390.165000000001</v>
      </c>
      <c r="H4" s="18">
        <v>248.5</v>
      </c>
      <c r="I4" s="12">
        <f>(F4-C4)/C4</f>
        <v>-4.2398677442243952E-3</v>
      </c>
      <c r="K4">
        <f>2560*1600*30*1.5*8/1000</f>
        <v>1474560</v>
      </c>
      <c r="L4">
        <f>K4/C4</f>
        <v>2.8259938359665306</v>
      </c>
      <c r="M4">
        <f>K4/F4</f>
        <v>2.8380266938028331</v>
      </c>
      <c r="S4" s="29"/>
    </row>
    <row r="5" spans="2:25">
      <c r="B5" s="19" t="s">
        <v>26</v>
      </c>
      <c r="C5" s="20">
        <v>587419.35199999996</v>
      </c>
      <c r="D5" s="21">
        <v>44821.652000000002</v>
      </c>
      <c r="E5" s="22">
        <v>242.90899999999999</v>
      </c>
      <c r="F5" s="20">
        <v>584156.17119999998</v>
      </c>
      <c r="G5" s="21">
        <v>24562.032999999999</v>
      </c>
      <c r="H5" s="22">
        <v>260.85199999999998</v>
      </c>
      <c r="I5" s="13">
        <f t="shared" ref="I5:I27" si="0">(F5-C5)/C5</f>
        <v>-5.5551128659444863E-3</v>
      </c>
      <c r="K5">
        <f>2560*1600*30*1.5*8/1000</f>
        <v>1474560</v>
      </c>
      <c r="L5">
        <f t="shared" ref="L5:L27" si="1">K5/C5</f>
        <v>2.5102339495277644</v>
      </c>
      <c r="M5">
        <f t="shared" ref="M5:M27" si="2">K5/F5</f>
        <v>2.5242564791721573</v>
      </c>
      <c r="S5" s="29"/>
      <c r="T5" s="4"/>
      <c r="U5" s="4"/>
      <c r="V5" s="4"/>
    </row>
    <row r="6" spans="2:25">
      <c r="B6" s="19" t="s">
        <v>27</v>
      </c>
      <c r="C6" s="20">
        <v>1819669.2544</v>
      </c>
      <c r="D6" s="21">
        <v>96911.195000000007</v>
      </c>
      <c r="E6" s="22">
        <v>640.51700000000005</v>
      </c>
      <c r="F6" s="20">
        <v>1812523.5696</v>
      </c>
      <c r="G6" s="21">
        <v>55030.595999999998</v>
      </c>
      <c r="H6" s="22">
        <v>676.13599999999997</v>
      </c>
      <c r="I6" s="13">
        <f t="shared" si="0"/>
        <v>-3.9269140711816215E-3</v>
      </c>
      <c r="K6">
        <f>2560*1600*60*1.5*8/1000</f>
        <v>2949120</v>
      </c>
      <c r="L6">
        <f t="shared" si="1"/>
        <v>1.6206901297414151</v>
      </c>
      <c r="M6">
        <f t="shared" si="2"/>
        <v>1.627079531247603</v>
      </c>
      <c r="S6" s="29"/>
      <c r="T6" s="4"/>
      <c r="U6" s="4"/>
      <c r="V6" s="4"/>
    </row>
    <row r="7" spans="2:25" ht="15.75" thickBot="1">
      <c r="B7" s="23" t="s">
        <v>28</v>
      </c>
      <c r="C7" s="20">
        <v>1120137.0976</v>
      </c>
      <c r="D7" s="21">
        <v>105816.516</v>
      </c>
      <c r="E7" s="22">
        <v>455.01400000000001</v>
      </c>
      <c r="F7" s="20">
        <v>1113548.2575999999</v>
      </c>
      <c r="G7" s="21">
        <v>61517.264000000003</v>
      </c>
      <c r="H7" s="22">
        <v>508.60199999999998</v>
      </c>
      <c r="I7" s="13">
        <f t="shared" si="0"/>
        <v>-5.8821728287700662E-3</v>
      </c>
      <c r="K7">
        <f>2560*1600*60*1.5*8/1000</f>
        <v>2949120</v>
      </c>
      <c r="L7">
        <f t="shared" si="1"/>
        <v>2.6328205773371578</v>
      </c>
      <c r="M7">
        <f t="shared" si="2"/>
        <v>2.6483989174893576</v>
      </c>
      <c r="N7" s="4">
        <f>AVERAGE(L4:L7)</f>
        <v>2.3974346231432171</v>
      </c>
      <c r="O7" s="4">
        <f>AVERAGE(M4:M7)</f>
        <v>2.4094404054279877</v>
      </c>
      <c r="S7" s="29"/>
      <c r="T7" s="4"/>
      <c r="U7" s="4"/>
      <c r="V7" s="4"/>
    </row>
    <row r="8" spans="2:25">
      <c r="B8" s="15" t="s">
        <v>29</v>
      </c>
      <c r="C8" s="20">
        <v>231804.69680000001</v>
      </c>
      <c r="D8" s="21">
        <v>35341.945</v>
      </c>
      <c r="E8" s="22">
        <v>180.93100000000001</v>
      </c>
      <c r="F8" s="20">
        <v>230895.6856</v>
      </c>
      <c r="G8" s="21">
        <v>20615.834999999999</v>
      </c>
      <c r="H8" s="22">
        <v>211.68199999999999</v>
      </c>
      <c r="I8" s="13">
        <f t="shared" si="0"/>
        <v>-3.9214528978431295E-3</v>
      </c>
      <c r="K8">
        <f>1920*1080*24*1.5*8/1000</f>
        <v>597196.80000000005</v>
      </c>
      <c r="L8">
        <f t="shared" si="1"/>
        <v>2.5762929235004184</v>
      </c>
      <c r="M8">
        <f t="shared" si="2"/>
        <v>2.5864355085203901</v>
      </c>
      <c r="N8" s="4"/>
      <c r="O8" s="4"/>
      <c r="S8" s="29"/>
      <c r="T8" s="4"/>
      <c r="U8" s="4"/>
      <c r="V8" s="4"/>
    </row>
    <row r="9" spans="2:25">
      <c r="B9" s="19" t="s">
        <v>30</v>
      </c>
      <c r="C9" s="20">
        <v>236440.12959999999</v>
      </c>
      <c r="D9" s="21">
        <v>33319.535000000003</v>
      </c>
      <c r="E9" s="22">
        <v>180.55500000000001</v>
      </c>
      <c r="F9" s="20">
        <v>235631.9296</v>
      </c>
      <c r="G9" s="21">
        <v>18392.550999999999</v>
      </c>
      <c r="H9" s="22">
        <v>209.57499999999999</v>
      </c>
      <c r="I9" s="13">
        <f t="shared" si="0"/>
        <v>-3.4182014760661111E-3</v>
      </c>
      <c r="K9">
        <f>1920*1080*24*1.5*8/1000</f>
        <v>597196.80000000005</v>
      </c>
      <c r="L9">
        <f t="shared" si="1"/>
        <v>2.5257844385820372</v>
      </c>
      <c r="M9">
        <f t="shared" si="2"/>
        <v>2.5344476914218674</v>
      </c>
      <c r="N9" s="4"/>
      <c r="O9" s="4"/>
      <c r="S9" s="29"/>
      <c r="T9" s="4"/>
      <c r="U9" s="4"/>
      <c r="V9" s="4"/>
    </row>
    <row r="10" spans="2:25">
      <c r="B10" s="19" t="s">
        <v>0</v>
      </c>
      <c r="C10" s="20">
        <v>577622.42480000004</v>
      </c>
      <c r="D10" s="21">
        <v>72552.164000000004</v>
      </c>
      <c r="E10" s="22">
        <v>408.30099999999999</v>
      </c>
      <c r="F10" s="20">
        <v>576386.00159999996</v>
      </c>
      <c r="G10" s="21">
        <v>41462.101999999999</v>
      </c>
      <c r="H10" s="22">
        <v>469.05700000000002</v>
      </c>
      <c r="I10" s="13">
        <f t="shared" si="0"/>
        <v>-2.1405387791656205E-3</v>
      </c>
      <c r="K10">
        <f>1920*1080*50*1.5*8/1000</f>
        <v>1244160</v>
      </c>
      <c r="L10">
        <f t="shared" si="1"/>
        <v>2.153932995989182</v>
      </c>
      <c r="M10">
        <f t="shared" si="2"/>
        <v>2.1585534633844587</v>
      </c>
      <c r="N10" s="4"/>
      <c r="O10" s="4"/>
      <c r="S10" s="29"/>
    </row>
    <row r="11" spans="2:25">
      <c r="B11" s="19" t="s">
        <v>1</v>
      </c>
      <c r="C11" s="20">
        <v>534316.3824</v>
      </c>
      <c r="D11" s="21">
        <v>80864.732000000004</v>
      </c>
      <c r="E11" s="22">
        <v>422.3</v>
      </c>
      <c r="F11" s="20">
        <v>532851.31440000003</v>
      </c>
      <c r="G11" s="21">
        <v>46243.036999999997</v>
      </c>
      <c r="H11" s="22">
        <v>457.548</v>
      </c>
      <c r="I11" s="13">
        <f t="shared" si="0"/>
        <v>-2.7419484939228212E-3</v>
      </c>
      <c r="K11">
        <f>1920*1080*50*1.5*8/1000</f>
        <v>1244160</v>
      </c>
      <c r="L11">
        <f t="shared" si="1"/>
        <v>2.3285080543695491</v>
      </c>
      <c r="M11">
        <f t="shared" si="2"/>
        <v>2.3349102580350132</v>
      </c>
      <c r="N11" s="4"/>
      <c r="O11" s="4"/>
      <c r="S11" s="29"/>
      <c r="X11" s="4"/>
      <c r="Y11" s="4"/>
    </row>
    <row r="12" spans="2:25" ht="15.75" thickBot="1">
      <c r="B12" s="23" t="s">
        <v>2</v>
      </c>
      <c r="C12" s="20">
        <v>697829.52399999998</v>
      </c>
      <c r="D12" s="21">
        <v>89466.989000000001</v>
      </c>
      <c r="E12" s="22">
        <v>489.97399999999999</v>
      </c>
      <c r="F12" s="20">
        <v>697022.58559999999</v>
      </c>
      <c r="G12" s="21">
        <v>50772.872000000003</v>
      </c>
      <c r="H12" s="22">
        <v>569.65599999999995</v>
      </c>
      <c r="I12" s="13">
        <f t="shared" si="0"/>
        <v>-1.156354628526701E-3</v>
      </c>
      <c r="K12">
        <f>1920*1080*60*1.5*8/1000</f>
        <v>1492992</v>
      </c>
      <c r="L12">
        <f t="shared" si="1"/>
        <v>2.1394795557546518</v>
      </c>
      <c r="M12">
        <f t="shared" si="2"/>
        <v>2.1419564169715191</v>
      </c>
      <c r="N12" s="4">
        <f>AVERAGE(L8:L12)</f>
        <v>2.3447995936391677</v>
      </c>
      <c r="O12" s="4">
        <f>AVERAGE(M8:M12)</f>
        <v>2.3512606676666499</v>
      </c>
      <c r="S12" s="29"/>
      <c r="X12" s="4"/>
      <c r="Y12" s="4"/>
    </row>
    <row r="13" spans="2:25">
      <c r="B13" s="15" t="s">
        <v>3</v>
      </c>
      <c r="C13" s="20">
        <v>86632.435200000007</v>
      </c>
      <c r="D13" s="21">
        <v>13670.64</v>
      </c>
      <c r="E13" s="22">
        <v>66.816999999999993</v>
      </c>
      <c r="F13" s="20">
        <v>86277.384000000005</v>
      </c>
      <c r="G13" s="21">
        <v>7580.3419999999996</v>
      </c>
      <c r="H13" s="22">
        <v>76.55</v>
      </c>
      <c r="I13" s="13">
        <f t="shared" si="0"/>
        <v>-4.098363380647548E-3</v>
      </c>
      <c r="K13">
        <f>832*480*50*1.5*8/1000</f>
        <v>239616</v>
      </c>
      <c r="L13">
        <f t="shared" si="1"/>
        <v>2.765892467951772</v>
      </c>
      <c r="M13">
        <f t="shared" si="2"/>
        <v>2.7772747490814047</v>
      </c>
      <c r="N13" s="4"/>
      <c r="O13" s="4"/>
      <c r="S13" s="29"/>
      <c r="X13" s="4"/>
      <c r="Y13" s="4"/>
    </row>
    <row r="14" spans="2:25">
      <c r="B14" s="19" t="s">
        <v>4</v>
      </c>
      <c r="C14" s="20">
        <v>111253.2448</v>
      </c>
      <c r="D14" s="21">
        <v>16391.04</v>
      </c>
      <c r="E14" s="22">
        <v>83.244</v>
      </c>
      <c r="F14" s="20">
        <v>110891.1672</v>
      </c>
      <c r="G14" s="21">
        <v>9264.9490000000005</v>
      </c>
      <c r="H14" s="22">
        <v>97.608999999999995</v>
      </c>
      <c r="I14" s="13">
        <f t="shared" si="0"/>
        <v>-3.2545351881728144E-3</v>
      </c>
      <c r="K14">
        <f>832*480*60*1.5*8/1000</f>
        <v>287539.20000000001</v>
      </c>
      <c r="L14">
        <f t="shared" si="1"/>
        <v>2.5845466396679875</v>
      </c>
      <c r="M14">
        <f t="shared" si="2"/>
        <v>2.5929856025539246</v>
      </c>
      <c r="N14" s="4"/>
      <c r="O14" s="4"/>
      <c r="S14" s="29"/>
      <c r="X14" s="4"/>
      <c r="Y14" s="4"/>
    </row>
    <row r="15" spans="2:25">
      <c r="B15" s="19" t="s">
        <v>5</v>
      </c>
      <c r="C15" s="20">
        <v>99439.983200000002</v>
      </c>
      <c r="D15" s="21">
        <v>13341.073</v>
      </c>
      <c r="E15" s="22">
        <v>73.649000000000001</v>
      </c>
      <c r="F15" s="20">
        <v>99121.042400000006</v>
      </c>
      <c r="G15" s="21">
        <v>7501.1120000000001</v>
      </c>
      <c r="H15" s="22">
        <v>84.876000000000005</v>
      </c>
      <c r="I15" s="13">
        <f t="shared" si="0"/>
        <v>-3.2073698097728224E-3</v>
      </c>
      <c r="K15">
        <f>832*480*50*1.5*8/1000</f>
        <v>239616</v>
      </c>
      <c r="L15">
        <f t="shared" si="1"/>
        <v>2.4096544698531286</v>
      </c>
      <c r="M15">
        <f t="shared" si="2"/>
        <v>2.4174079912622064</v>
      </c>
      <c r="N15" s="4"/>
      <c r="O15" s="4"/>
      <c r="S15" s="29"/>
      <c r="X15" s="4"/>
      <c r="Y15" s="4"/>
    </row>
    <row r="16" spans="2:25" ht="15.75" thickBot="1">
      <c r="B16" s="23" t="s">
        <v>6</v>
      </c>
      <c r="C16" s="20">
        <v>63366.232000000004</v>
      </c>
      <c r="D16" s="21">
        <v>9611.0490000000009</v>
      </c>
      <c r="E16" s="22">
        <v>49.811999999999998</v>
      </c>
      <c r="F16" s="20">
        <v>63011.207199999997</v>
      </c>
      <c r="G16" s="21">
        <v>5606.8450000000003</v>
      </c>
      <c r="H16" s="22">
        <v>54.238999999999997</v>
      </c>
      <c r="I16" s="13">
        <f t="shared" si="0"/>
        <v>-5.6027443765317543E-3</v>
      </c>
      <c r="K16">
        <f>832*480*30*1.5*8/1000</f>
        <v>143769.60000000001</v>
      </c>
      <c r="L16">
        <f t="shared" si="1"/>
        <v>2.2688677464678664</v>
      </c>
      <c r="M16">
        <f t="shared" si="2"/>
        <v>2.2816512552071848</v>
      </c>
      <c r="N16" s="4">
        <f>AVERAGE(L13:L16)</f>
        <v>2.5072403309851889</v>
      </c>
      <c r="O16" s="4">
        <f>AVERAGE(M13:M16)</f>
        <v>2.5173298995261799</v>
      </c>
      <c r="S16" s="29"/>
      <c r="X16" s="4"/>
      <c r="Y16" s="4"/>
    </row>
    <row r="17" spans="2:25">
      <c r="B17" s="15" t="s">
        <v>7</v>
      </c>
      <c r="C17" s="20">
        <v>18984.117600000001</v>
      </c>
      <c r="D17" s="21">
        <v>3224.6860000000001</v>
      </c>
      <c r="E17" s="22">
        <v>16.161999999999999</v>
      </c>
      <c r="F17" s="20">
        <v>19031.996800000001</v>
      </c>
      <c r="G17" s="21">
        <v>1998.173</v>
      </c>
      <c r="H17" s="22">
        <v>19.530999999999999</v>
      </c>
      <c r="I17" s="13">
        <f t="shared" si="0"/>
        <v>2.5220661296366706E-3</v>
      </c>
      <c r="K17">
        <f>416*240*50*1.5*8/1000</f>
        <v>59904</v>
      </c>
      <c r="L17">
        <f t="shared" si="1"/>
        <v>3.1554798206686203</v>
      </c>
      <c r="M17">
        <f t="shared" si="2"/>
        <v>3.1475415128274924</v>
      </c>
      <c r="N17" s="4"/>
      <c r="O17" s="4"/>
      <c r="S17" s="29"/>
      <c r="X17" s="4"/>
      <c r="Y17" s="4"/>
    </row>
    <row r="18" spans="2:25">
      <c r="B18" s="19" t="s">
        <v>8</v>
      </c>
      <c r="C18" s="20">
        <v>28570.189600000002</v>
      </c>
      <c r="D18" s="21">
        <v>3700.3919999999998</v>
      </c>
      <c r="E18" s="22">
        <v>21.559000000000001</v>
      </c>
      <c r="F18" s="20">
        <v>28503.0216</v>
      </c>
      <c r="G18" s="21">
        <v>2153.2739999999999</v>
      </c>
      <c r="H18" s="22">
        <v>25.646999999999998</v>
      </c>
      <c r="I18" s="13">
        <f t="shared" si="0"/>
        <v>-2.3509819479812441E-3</v>
      </c>
      <c r="K18">
        <f>416*240*60*1.5*8/1000</f>
        <v>71884.800000000003</v>
      </c>
      <c r="L18">
        <f t="shared" si="1"/>
        <v>2.5160771071676753</v>
      </c>
      <c r="M18">
        <f t="shared" si="2"/>
        <v>2.5220062984480216</v>
      </c>
      <c r="N18" s="4"/>
      <c r="O18" s="4"/>
      <c r="S18" s="29"/>
      <c r="X18" s="4"/>
      <c r="Y18" s="4"/>
    </row>
    <row r="19" spans="2:25">
      <c r="B19" s="19" t="s">
        <v>9</v>
      </c>
      <c r="C19" s="20">
        <v>25080.396799999999</v>
      </c>
      <c r="D19" s="21">
        <v>3039.8780000000002</v>
      </c>
      <c r="E19" s="22">
        <v>18.829000000000001</v>
      </c>
      <c r="F19" s="20">
        <v>24986.5664</v>
      </c>
      <c r="G19" s="21">
        <v>1772.6220000000001</v>
      </c>
      <c r="H19" s="22">
        <v>21.513000000000002</v>
      </c>
      <c r="I19" s="13">
        <f t="shared" si="0"/>
        <v>-3.741184828463277E-3</v>
      </c>
      <c r="K19">
        <f>416*240*50*1.5*8/1000</f>
        <v>59904</v>
      </c>
      <c r="L19">
        <f t="shared" si="1"/>
        <v>2.3884789573983136</v>
      </c>
      <c r="M19">
        <f t="shared" si="2"/>
        <v>2.3974482544348312</v>
      </c>
      <c r="N19" s="4"/>
      <c r="O19" s="4"/>
      <c r="S19" s="29"/>
      <c r="X19" s="4"/>
      <c r="Y19" s="4"/>
    </row>
    <row r="20" spans="2:25" ht="15.75" thickBot="1">
      <c r="B20" s="23" t="s">
        <v>6</v>
      </c>
      <c r="C20" s="20">
        <v>14636.620800000001</v>
      </c>
      <c r="D20" s="21">
        <v>2089.3040000000001</v>
      </c>
      <c r="E20" s="22">
        <v>12.385999999999999</v>
      </c>
      <c r="F20" s="20">
        <v>14578.946400000001</v>
      </c>
      <c r="G20" s="21">
        <v>1245.403</v>
      </c>
      <c r="H20" s="22">
        <v>13.12</v>
      </c>
      <c r="I20" s="13">
        <f t="shared" si="0"/>
        <v>-3.9404177226481044E-3</v>
      </c>
      <c r="K20">
        <f>416*240*30*1.5*8/1000</f>
        <v>35942.400000000001</v>
      </c>
      <c r="L20">
        <f t="shared" si="1"/>
        <v>2.4556487792592128</v>
      </c>
      <c r="M20">
        <f t="shared" si="2"/>
        <v>2.4653633406595143</v>
      </c>
      <c r="N20" s="4">
        <f>AVERAGE(L17:L20)</f>
        <v>2.6289211661234555</v>
      </c>
      <c r="O20" s="4">
        <f>AVERAGE(M17:M20)</f>
        <v>2.633089851592465</v>
      </c>
      <c r="S20" s="29"/>
      <c r="X20" s="4"/>
      <c r="Y20" s="4"/>
    </row>
    <row r="21" spans="2:25">
      <c r="B21" s="15" t="s">
        <v>10</v>
      </c>
      <c r="C21" s="20"/>
      <c r="D21" s="21"/>
      <c r="E21" s="22"/>
      <c r="F21" s="20"/>
      <c r="G21" s="21"/>
      <c r="H21" s="22"/>
      <c r="I21" s="13"/>
      <c r="K21">
        <f>1280*720*60*1.5*8/1000</f>
        <v>663552</v>
      </c>
      <c r="N21" s="4"/>
      <c r="O21" s="4"/>
      <c r="S21" s="29"/>
      <c r="X21" s="4"/>
      <c r="Y21" s="4"/>
    </row>
    <row r="22" spans="2:25">
      <c r="B22" s="19" t="s">
        <v>11</v>
      </c>
      <c r="C22" s="20"/>
      <c r="D22" s="21"/>
      <c r="E22" s="22"/>
      <c r="F22" s="20"/>
      <c r="G22" s="21"/>
      <c r="H22" s="22"/>
      <c r="I22" s="13"/>
      <c r="K22">
        <f>1280*720*60*1.5*8/1000</f>
        <v>663552</v>
      </c>
      <c r="N22" s="4"/>
      <c r="O22" s="4"/>
      <c r="S22" s="29"/>
      <c r="X22" s="4"/>
      <c r="Y22" s="4"/>
    </row>
    <row r="23" spans="2:25" ht="15.75" thickBot="1">
      <c r="B23" s="23" t="s">
        <v>12</v>
      </c>
      <c r="C23" s="20"/>
      <c r="D23" s="21"/>
      <c r="E23" s="22"/>
      <c r="F23" s="20"/>
      <c r="G23" s="21"/>
      <c r="H23" s="22"/>
      <c r="I23" s="13"/>
      <c r="K23">
        <f>1280*720*60*1.5*8/1000</f>
        <v>663552</v>
      </c>
      <c r="N23" s="4"/>
      <c r="O23" s="4"/>
      <c r="S23" s="29"/>
      <c r="X23" s="4"/>
      <c r="Y23" s="4"/>
    </row>
    <row r="24" spans="2:25">
      <c r="B24" s="97" t="s">
        <v>13</v>
      </c>
      <c r="C24" s="20">
        <v>82125.679199999999</v>
      </c>
      <c r="D24" s="21">
        <v>13004.986999999999</v>
      </c>
      <c r="E24" s="22">
        <v>63.741999999999997</v>
      </c>
      <c r="F24" s="20">
        <v>81861.375199999995</v>
      </c>
      <c r="G24" s="21">
        <v>7335.4480000000003</v>
      </c>
      <c r="H24" s="22">
        <v>73.009</v>
      </c>
      <c r="I24" s="13">
        <f t="shared" si="0"/>
        <v>-3.2182869301615922E-3</v>
      </c>
      <c r="K24">
        <f>832*480*50*1.5*8/1000</f>
        <v>239616</v>
      </c>
      <c r="L24">
        <f t="shared" si="1"/>
        <v>2.9176745000362811</v>
      </c>
      <c r="M24">
        <f t="shared" si="2"/>
        <v>2.927094730751604</v>
      </c>
      <c r="N24" s="4"/>
      <c r="O24" s="4"/>
      <c r="S24" s="29"/>
      <c r="X24" s="4"/>
      <c r="Y24" s="4"/>
    </row>
    <row r="25" spans="2:25">
      <c r="B25" s="19" t="s">
        <v>14</v>
      </c>
      <c r="C25" s="20">
        <v>61281.304799999998</v>
      </c>
      <c r="D25" s="21">
        <v>25830.232</v>
      </c>
      <c r="E25" s="22">
        <v>101.38800000000001</v>
      </c>
      <c r="F25" s="20">
        <v>60871.522100000002</v>
      </c>
      <c r="G25" s="21">
        <v>14919.174999999999</v>
      </c>
      <c r="H25" s="22">
        <v>110.325</v>
      </c>
      <c r="I25" s="13">
        <f t="shared" si="0"/>
        <v>-6.6869121233201307E-3</v>
      </c>
      <c r="K25">
        <f>1024*768*30*1.5*8/1000</f>
        <v>283115.52000000002</v>
      </c>
      <c r="L25">
        <f t="shared" si="1"/>
        <v>4.6199329620018146</v>
      </c>
      <c r="M25">
        <f t="shared" si="2"/>
        <v>4.6510340177611562</v>
      </c>
      <c r="N25" s="4"/>
      <c r="O25" s="4"/>
      <c r="S25" s="29"/>
      <c r="X25" s="4"/>
      <c r="Y25" s="4"/>
    </row>
    <row r="26" spans="2:25">
      <c r="B26" s="19" t="s">
        <v>15</v>
      </c>
      <c r="C26" s="20">
        <v>5037.6768000000002</v>
      </c>
      <c r="D26" s="21">
        <v>5858.3620000000001</v>
      </c>
      <c r="E26" s="22">
        <v>15.101000000000001</v>
      </c>
      <c r="F26" s="20">
        <v>4972.9408000000003</v>
      </c>
      <c r="G26" s="21">
        <v>3509.116</v>
      </c>
      <c r="H26" s="22">
        <v>19.547000000000001</v>
      </c>
      <c r="I26" s="13">
        <f t="shared" si="0"/>
        <v>-1.285036785210196E-2</v>
      </c>
      <c r="K26">
        <f>1280*720*30*1.5*8/1000</f>
        <v>331776</v>
      </c>
      <c r="L26">
        <f t="shared" si="1"/>
        <v>65.858929258820254</v>
      </c>
      <c r="M26">
        <f t="shared" si="2"/>
        <v>66.716257712136851</v>
      </c>
      <c r="N26" s="4"/>
      <c r="O26" s="4"/>
      <c r="S26" s="4"/>
      <c r="X26" s="4"/>
      <c r="Y26" s="4"/>
    </row>
    <row r="27" spans="2:25" ht="15.75" thickBot="1">
      <c r="B27" s="23" t="s">
        <v>16</v>
      </c>
      <c r="C27" s="24">
        <v>5880.0982000000004</v>
      </c>
      <c r="D27" s="25">
        <v>10734.962</v>
      </c>
      <c r="E27" s="26">
        <v>31.683</v>
      </c>
      <c r="F27" s="24">
        <v>5848.5861999999997</v>
      </c>
      <c r="G27" s="25">
        <v>6425.9030000000002</v>
      </c>
      <c r="H27" s="26">
        <v>38.235999999999997</v>
      </c>
      <c r="I27" s="13">
        <f t="shared" si="0"/>
        <v>-5.359094172951163E-3</v>
      </c>
      <c r="K27">
        <f>1280*720*20*1.5*8/1000</f>
        <v>221184</v>
      </c>
      <c r="L27">
        <f t="shared" si="1"/>
        <v>37.615698322861341</v>
      </c>
      <c r="M27">
        <f t="shared" si="2"/>
        <v>37.818370532009943</v>
      </c>
      <c r="N27" s="4">
        <f>AVERAGE(L24:L27)</f>
        <v>27.753058760929925</v>
      </c>
      <c r="O27" s="4">
        <f>AVERAGE(M24:M27)</f>
        <v>28.028189248164885</v>
      </c>
      <c r="S27" s="29"/>
      <c r="X27" s="4"/>
      <c r="Y27" s="4"/>
    </row>
    <row r="28" spans="2:25" ht="15.75" thickBot="1">
      <c r="B28" s="7" t="s">
        <v>24</v>
      </c>
      <c r="C28" s="8"/>
      <c r="D28" s="9">
        <f>GEOMEAN(D4:D27)</f>
        <v>18717.15198554366</v>
      </c>
      <c r="E28" s="10">
        <f>GEOMEAN(E4:E27)</f>
        <v>92.878502220572116</v>
      </c>
      <c r="F28" s="27"/>
      <c r="G28" s="9">
        <f>GEOMEAN(G4:G27)</f>
        <v>10771.066588020763</v>
      </c>
      <c r="H28" s="10">
        <f>GEOMEAN(H4:H27)</f>
        <v>106.20403608924276</v>
      </c>
      <c r="I28" s="28">
        <f>AVERAGE(I4:I27)</f>
        <v>-4.0367026661314621E-3</v>
      </c>
      <c r="S28" s="29"/>
      <c r="X28" s="4"/>
      <c r="Y28" s="4"/>
    </row>
    <row r="29" spans="2:25" ht="15.75">
      <c r="G29" s="3">
        <f>(G28-D28)/D28</f>
        <v>-0.42453496149735376</v>
      </c>
      <c r="H29" s="3">
        <f>(H28-E28)/E28</f>
        <v>0.1434727471920742</v>
      </c>
      <c r="S29" s="29"/>
      <c r="X29" s="4"/>
      <c r="Y29" s="4"/>
    </row>
    <row r="30" spans="2:25">
      <c r="S30" s="29"/>
      <c r="X30" s="4"/>
      <c r="Y30" s="4"/>
    </row>
    <row r="31" spans="2:25">
      <c r="S31" s="29"/>
      <c r="X31" s="4"/>
      <c r="Y31" s="4"/>
    </row>
    <row r="32" spans="2:25">
      <c r="S32" s="29"/>
      <c r="T32" s="4"/>
      <c r="U32" s="4"/>
      <c r="V32" s="4"/>
      <c r="X32" s="4"/>
      <c r="Y32" s="4"/>
    </row>
    <row r="33" spans="19:25">
      <c r="S33" s="29"/>
      <c r="T33" s="4"/>
      <c r="U33" s="4"/>
      <c r="V33" s="4"/>
      <c r="X33" s="4"/>
      <c r="Y33" s="4"/>
    </row>
    <row r="34" spans="19:25">
      <c r="S34" s="29"/>
      <c r="T34" s="4"/>
      <c r="U34" s="4"/>
      <c r="V34" s="4"/>
      <c r="Y34" s="4"/>
    </row>
    <row r="35" spans="19:25">
      <c r="S35" s="29"/>
      <c r="T35" s="4"/>
      <c r="U35" s="4"/>
      <c r="V35" s="4"/>
    </row>
    <row r="36" spans="19:25">
      <c r="S36" s="29"/>
      <c r="T36" s="4"/>
      <c r="U36" s="4"/>
      <c r="V36" s="4"/>
    </row>
    <row r="37" spans="19:25">
      <c r="S37" s="29"/>
      <c r="T37" s="4"/>
      <c r="U37" s="4"/>
      <c r="V37" s="4"/>
    </row>
    <row r="38" spans="19:25">
      <c r="S38" s="29"/>
      <c r="T38" s="4"/>
      <c r="U38" s="4"/>
      <c r="V38" s="4"/>
    </row>
    <row r="39" spans="19:25">
      <c r="S39" s="29"/>
      <c r="T39" s="4"/>
      <c r="U39" s="4"/>
      <c r="V39" s="4"/>
    </row>
    <row r="40" spans="19:25">
      <c r="S40" s="29"/>
      <c r="T40" s="4"/>
      <c r="U40" s="4"/>
      <c r="V40" s="4"/>
    </row>
    <row r="41" spans="19:25">
      <c r="S41" s="29"/>
      <c r="T41" s="4"/>
      <c r="U41" s="4"/>
      <c r="V41" s="4"/>
    </row>
    <row r="42" spans="19:25">
      <c r="S42" s="29"/>
      <c r="T42" s="4"/>
      <c r="U42" s="4"/>
      <c r="V42" s="4"/>
    </row>
    <row r="43" spans="19:25">
      <c r="S43" s="29"/>
      <c r="T43" s="4"/>
      <c r="U43" s="4"/>
      <c r="V43" s="4"/>
    </row>
    <row r="44" spans="19:25">
      <c r="S44" s="29"/>
      <c r="T44" s="4"/>
      <c r="U44" s="4"/>
      <c r="V44" s="4"/>
    </row>
    <row r="45" spans="19:25">
      <c r="S45" s="29"/>
      <c r="T45" s="4"/>
      <c r="U45" s="4"/>
      <c r="V45" s="4"/>
    </row>
    <row r="46" spans="19:25">
      <c r="S46" s="29"/>
      <c r="T46" s="4"/>
      <c r="U46" s="4"/>
      <c r="V46" s="4"/>
    </row>
    <row r="47" spans="19:25">
      <c r="S47" s="29"/>
      <c r="T47" s="4"/>
      <c r="U47" s="4"/>
      <c r="V47" s="4"/>
    </row>
    <row r="48" spans="19:25">
      <c r="S48" s="29"/>
      <c r="T48" s="4"/>
      <c r="U48" s="4"/>
      <c r="V48" s="4"/>
    </row>
    <row r="49" spans="19:24">
      <c r="S49" s="29"/>
      <c r="T49" s="4"/>
      <c r="U49" s="4"/>
      <c r="V49" s="4"/>
    </row>
    <row r="50" spans="19:24">
      <c r="S50" s="29"/>
    </row>
    <row r="51" spans="19:24">
      <c r="S51" s="29"/>
    </row>
    <row r="52" spans="19:24">
      <c r="S52" s="29"/>
    </row>
    <row r="53" spans="19:24">
      <c r="S53" s="29"/>
    </row>
    <row r="54" spans="19:24">
      <c r="S54" s="29"/>
    </row>
    <row r="55" spans="19:24">
      <c r="S55" s="29"/>
    </row>
    <row r="56" spans="19:24">
      <c r="S56" s="29"/>
    </row>
    <row r="57" spans="19:24">
      <c r="S57" s="29"/>
      <c r="X57" s="4"/>
    </row>
    <row r="58" spans="19:24">
      <c r="S58" s="29"/>
    </row>
    <row r="59" spans="19:24">
      <c r="S59" s="29"/>
    </row>
    <row r="60" spans="19:24">
      <c r="S60" s="29"/>
    </row>
    <row r="61" spans="19:24">
      <c r="S61" s="29"/>
    </row>
    <row r="62" spans="19:24">
      <c r="S62" s="29"/>
    </row>
    <row r="63" spans="19:24">
      <c r="S63" s="29"/>
    </row>
    <row r="64" spans="19:24">
      <c r="S64" s="29"/>
    </row>
    <row r="65" spans="19:22">
      <c r="S65" s="29"/>
    </row>
    <row r="66" spans="19:22">
      <c r="S66" s="29"/>
    </row>
    <row r="67" spans="19:22">
      <c r="S67" s="29"/>
      <c r="T67" s="4"/>
      <c r="U67" s="4"/>
      <c r="V67" s="4"/>
    </row>
    <row r="68" spans="19:22">
      <c r="S68" s="29"/>
    </row>
    <row r="69" spans="19:22">
      <c r="S69" s="29"/>
    </row>
    <row r="70" spans="19:22">
      <c r="S70" s="29"/>
    </row>
    <row r="71" spans="19:22">
      <c r="S71" s="29"/>
    </row>
    <row r="72" spans="19:22">
      <c r="S72" s="29"/>
    </row>
    <row r="73" spans="19:22">
      <c r="S73" s="29"/>
    </row>
    <row r="74" spans="19:22">
      <c r="S74" s="29"/>
    </row>
    <row r="75" spans="19:22">
      <c r="S75" s="29"/>
    </row>
    <row r="76" spans="19:22">
      <c r="S76" s="29"/>
    </row>
    <row r="77" spans="19:22">
      <c r="S77" s="29"/>
    </row>
    <row r="78" spans="19:22">
      <c r="S78" s="29"/>
    </row>
    <row r="79" spans="19:22">
      <c r="S79" s="29"/>
    </row>
    <row r="80" spans="19:22">
      <c r="S80" s="29"/>
    </row>
    <row r="81" spans="19:19">
      <c r="S81" s="29"/>
    </row>
    <row r="82" spans="19:19">
      <c r="S82" s="29"/>
    </row>
    <row r="83" spans="19:19">
      <c r="S83" s="29"/>
    </row>
    <row r="84" spans="19:19">
      <c r="S84" s="29"/>
    </row>
    <row r="85" spans="19:19">
      <c r="S85" s="29"/>
    </row>
    <row r="86" spans="19:19">
      <c r="S86" s="29"/>
    </row>
    <row r="87" spans="19:19">
      <c r="S87" s="29"/>
    </row>
    <row r="88" spans="19:19">
      <c r="S88" s="29"/>
    </row>
    <row r="89" spans="19:19">
      <c r="S89" s="29"/>
    </row>
    <row r="90" spans="19:19">
      <c r="S90" s="29"/>
    </row>
    <row r="91" spans="19:19">
      <c r="S91" s="29"/>
    </row>
    <row r="92" spans="19:19">
      <c r="S92" s="29"/>
    </row>
    <row r="93" spans="19:19">
      <c r="S93" s="29"/>
    </row>
    <row r="94" spans="19:19">
      <c r="S94" s="29"/>
    </row>
  </sheetData>
  <sortState ref="S2:W94">
    <sortCondition ref="W2:W94"/>
  </sortState>
  <mergeCells count="2">
    <mergeCell ref="C2:E2"/>
    <mergeCell ref="F2:H2"/>
  </mergeCells>
  <pageMargins left="0.7" right="0.7" top="0.75" bottom="0.75" header="0.3" footer="0.3"/>
  <ignoredErrors>
    <ignoredError sqref="K14:K1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94"/>
  <sheetViews>
    <sheetView workbookViewId="0">
      <selection activeCell="B27" sqref="B3:B27"/>
    </sheetView>
  </sheetViews>
  <sheetFormatPr defaultRowHeight="15"/>
  <cols>
    <col min="2" max="2" width="18.42578125" bestFit="1" customWidth="1"/>
    <col min="3" max="3" width="11.28515625" bestFit="1" customWidth="1"/>
    <col min="4" max="4" width="13.7109375" bestFit="1" customWidth="1"/>
    <col min="6" max="6" width="11.28515625" bestFit="1" customWidth="1"/>
    <col min="7" max="7" width="13.7109375" bestFit="1" customWidth="1"/>
    <col min="9" max="9" width="9.7109375" bestFit="1" customWidth="1"/>
    <col min="11" max="11" width="17.5703125" bestFit="1" customWidth="1"/>
    <col min="12" max="12" width="14.85546875" bestFit="1" customWidth="1"/>
    <col min="13" max="13" width="12" bestFit="1" customWidth="1"/>
    <col min="14" max="14" width="32.28515625" bestFit="1" customWidth="1"/>
    <col min="15" max="15" width="29.140625" bestFit="1" customWidth="1"/>
    <col min="19" max="19" width="18" bestFit="1" customWidth="1"/>
  </cols>
  <sheetData>
    <row r="1" spans="2:19" ht="15.75" thickBot="1"/>
    <row r="2" spans="2:19" ht="15.75" thickBot="1">
      <c r="B2" s="5"/>
      <c r="C2" s="72" t="s">
        <v>22</v>
      </c>
      <c r="D2" s="73"/>
      <c r="E2" s="74"/>
      <c r="F2" s="75" t="s">
        <v>21</v>
      </c>
      <c r="G2" s="76"/>
      <c r="H2" s="77"/>
      <c r="I2" s="6"/>
    </row>
    <row r="3" spans="2:19" ht="15.75" thickBot="1">
      <c r="B3" s="14" t="s">
        <v>20</v>
      </c>
      <c r="C3" s="8" t="s">
        <v>17</v>
      </c>
      <c r="D3" s="9" t="s">
        <v>18</v>
      </c>
      <c r="E3" s="10" t="s">
        <v>19</v>
      </c>
      <c r="F3" s="8" t="s">
        <v>17</v>
      </c>
      <c r="G3" s="9" t="s">
        <v>18</v>
      </c>
      <c r="H3" s="10" t="s">
        <v>19</v>
      </c>
      <c r="I3" s="11" t="s">
        <v>23</v>
      </c>
      <c r="K3" t="s">
        <v>31</v>
      </c>
      <c r="L3" t="s">
        <v>32</v>
      </c>
      <c r="M3" t="s">
        <v>33</v>
      </c>
      <c r="N3" t="s">
        <v>34</v>
      </c>
      <c r="O3" t="s">
        <v>35</v>
      </c>
      <c r="P3" s="4"/>
      <c r="Q3" s="4"/>
      <c r="R3" s="4"/>
      <c r="S3" s="29"/>
    </row>
    <row r="4" spans="2:19">
      <c r="B4" s="15" t="s">
        <v>25</v>
      </c>
      <c r="C4" s="16"/>
      <c r="D4" s="17"/>
      <c r="E4" s="18"/>
      <c r="F4" s="16"/>
      <c r="G4" s="17"/>
      <c r="H4" s="18"/>
      <c r="I4" s="12"/>
      <c r="K4">
        <f>2560*1600*30*1.5*8/1000</f>
        <v>1474560</v>
      </c>
      <c r="N4" s="4"/>
      <c r="O4" s="4"/>
      <c r="P4" s="4"/>
      <c r="Q4" s="4"/>
      <c r="R4" s="4"/>
      <c r="S4" s="29"/>
    </row>
    <row r="5" spans="2:19">
      <c r="B5" s="19" t="s">
        <v>26</v>
      </c>
      <c r="C5" s="20"/>
      <c r="D5" s="21"/>
      <c r="E5" s="22"/>
      <c r="F5" s="20"/>
      <c r="G5" s="21"/>
      <c r="H5" s="22"/>
      <c r="I5" s="13"/>
      <c r="K5">
        <f>2560*1600*30*1.5*8/1000</f>
        <v>1474560</v>
      </c>
      <c r="N5" s="4"/>
      <c r="O5" s="4"/>
      <c r="P5" s="4"/>
      <c r="Q5" s="4"/>
      <c r="R5" s="4"/>
      <c r="S5" s="29"/>
    </row>
    <row r="6" spans="2:19">
      <c r="B6" s="19" t="s">
        <v>27</v>
      </c>
      <c r="C6" s="20"/>
      <c r="D6" s="21"/>
      <c r="E6" s="22"/>
      <c r="F6" s="20"/>
      <c r="G6" s="21"/>
      <c r="H6" s="22"/>
      <c r="I6" s="13"/>
      <c r="K6">
        <f>2560*1600*60*1.5*8/1000</f>
        <v>2949120</v>
      </c>
      <c r="N6" s="4"/>
      <c r="O6" s="4"/>
      <c r="P6" s="4"/>
      <c r="Q6" s="4"/>
      <c r="R6" s="4"/>
      <c r="S6" s="29"/>
    </row>
    <row r="7" spans="2:19" ht="15.75" thickBot="1">
      <c r="B7" s="23" t="s">
        <v>28</v>
      </c>
      <c r="C7" s="20"/>
      <c r="D7" s="21"/>
      <c r="E7" s="22"/>
      <c r="F7" s="20"/>
      <c r="G7" s="21"/>
      <c r="H7" s="22"/>
      <c r="I7" s="13"/>
      <c r="K7">
        <f>2560*1600*60*1.5*8/1000</f>
        <v>2949120</v>
      </c>
      <c r="N7" s="4"/>
      <c r="O7" s="4"/>
      <c r="P7" s="4"/>
      <c r="Q7" s="4"/>
      <c r="R7" s="4"/>
      <c r="S7" s="29"/>
    </row>
    <row r="8" spans="2:19">
      <c r="B8" s="15" t="s">
        <v>29</v>
      </c>
      <c r="C8" s="20">
        <v>231613.0912</v>
      </c>
      <c r="D8" s="21">
        <v>46246.591999999997</v>
      </c>
      <c r="E8" s="22">
        <v>185.453</v>
      </c>
      <c r="F8" s="20">
        <v>230783.86319999999</v>
      </c>
      <c r="G8" s="21">
        <v>26906.476999999999</v>
      </c>
      <c r="H8" s="22">
        <v>209.90199999999999</v>
      </c>
      <c r="I8" s="13">
        <f t="shared" ref="I8:I27" si="0">(F8-C8)/C8</f>
        <v>-3.580229406307422E-3</v>
      </c>
      <c r="K8">
        <f>1920*1080*24*1.5*8/1000</f>
        <v>597196.80000000005</v>
      </c>
      <c r="L8">
        <f t="shared" ref="L8:L27" si="1">K8/C8</f>
        <v>2.5784242026471431</v>
      </c>
      <c r="M8">
        <f t="shared" ref="M8:M27" si="2">K8/F8</f>
        <v>2.5876887219036728</v>
      </c>
      <c r="N8" s="4"/>
      <c r="O8" s="4"/>
      <c r="P8" s="4"/>
      <c r="Q8" s="4"/>
      <c r="R8" s="4"/>
      <c r="S8" s="29"/>
    </row>
    <row r="9" spans="2:19">
      <c r="B9" s="19" t="s">
        <v>30</v>
      </c>
      <c r="C9" s="20">
        <v>234795.74559999999</v>
      </c>
      <c r="D9" s="21">
        <v>42087.19</v>
      </c>
      <c r="E9" s="22">
        <v>181.16300000000001</v>
      </c>
      <c r="F9" s="20">
        <v>234124.62</v>
      </c>
      <c r="G9" s="21">
        <v>23843.776000000002</v>
      </c>
      <c r="H9" s="22">
        <v>210.12200000000001</v>
      </c>
      <c r="I9" s="13">
        <f t="shared" si="0"/>
        <v>-2.8583379919640221E-3</v>
      </c>
      <c r="K9">
        <f>1920*1080*24*1.5*8/1000</f>
        <v>597196.80000000005</v>
      </c>
      <c r="L9">
        <f t="shared" si="1"/>
        <v>2.5434736837923357</v>
      </c>
      <c r="M9">
        <f t="shared" si="2"/>
        <v>2.550764631246385</v>
      </c>
      <c r="N9" s="4"/>
      <c r="O9" s="4"/>
      <c r="P9" s="4"/>
      <c r="Q9" s="4"/>
      <c r="R9" s="4"/>
      <c r="S9" s="29"/>
    </row>
    <row r="10" spans="2:19">
      <c r="B10" s="19" t="s">
        <v>0</v>
      </c>
      <c r="C10" s="20">
        <v>577238.61600000004</v>
      </c>
      <c r="D10" s="21">
        <v>88080.396999999997</v>
      </c>
      <c r="E10" s="22">
        <v>411.661</v>
      </c>
      <c r="F10" s="20">
        <v>576109.73439999996</v>
      </c>
      <c r="G10" s="21">
        <v>50973.184000000001</v>
      </c>
      <c r="H10" s="22">
        <v>483.30399999999997</v>
      </c>
      <c r="I10" s="13">
        <f t="shared" si="0"/>
        <v>-1.9556584897641024E-3</v>
      </c>
      <c r="K10">
        <f>1920*1080*50*1.5*8/1000</f>
        <v>1244160</v>
      </c>
      <c r="L10">
        <f t="shared" si="1"/>
        <v>2.1553651566512659</v>
      </c>
      <c r="M10">
        <f t="shared" si="2"/>
        <v>2.1595885743811518</v>
      </c>
      <c r="N10" s="4"/>
      <c r="O10" s="4"/>
      <c r="P10" s="4"/>
      <c r="Q10" s="4"/>
      <c r="R10" s="4"/>
      <c r="S10" s="29"/>
    </row>
    <row r="11" spans="2:19">
      <c r="B11" s="19" t="s">
        <v>1</v>
      </c>
      <c r="C11" s="20">
        <v>533595.38560000004</v>
      </c>
      <c r="D11" s="21">
        <v>98147.354999999996</v>
      </c>
      <c r="E11" s="22">
        <v>394.404</v>
      </c>
      <c r="F11" s="20">
        <v>532166.9656</v>
      </c>
      <c r="G11" s="21">
        <v>57755.707999999999</v>
      </c>
      <c r="H11" s="22">
        <v>459.19799999999998</v>
      </c>
      <c r="I11" s="13">
        <f t="shared" si="0"/>
        <v>-2.6769721750757995E-3</v>
      </c>
      <c r="K11">
        <f>1920*1080*50*1.5*8/1000</f>
        <v>1244160</v>
      </c>
      <c r="L11">
        <f t="shared" si="1"/>
        <v>2.3316543463002537</v>
      </c>
      <c r="M11">
        <f t="shared" si="2"/>
        <v>2.3379128740117348</v>
      </c>
      <c r="N11" s="4"/>
      <c r="O11" s="4"/>
      <c r="P11" s="4"/>
      <c r="Q11" s="4"/>
      <c r="R11" s="4"/>
      <c r="S11" s="29"/>
    </row>
    <row r="12" spans="2:19" ht="15.75" thickBot="1">
      <c r="B12" s="23" t="s">
        <v>2</v>
      </c>
      <c r="C12" s="20">
        <v>695493.75760000001</v>
      </c>
      <c r="D12" s="21">
        <v>104644.531</v>
      </c>
      <c r="E12" s="22">
        <v>482.18900000000002</v>
      </c>
      <c r="F12" s="20">
        <v>694749.92960000003</v>
      </c>
      <c r="G12" s="21">
        <v>61300.88</v>
      </c>
      <c r="H12" s="22">
        <v>572.03499999999997</v>
      </c>
      <c r="I12" s="13">
        <f t="shared" si="0"/>
        <v>-1.0694962993870291E-3</v>
      </c>
      <c r="K12">
        <f>1920*1080*60*1.5*8/1000</f>
        <v>1492992</v>
      </c>
      <c r="L12">
        <f t="shared" si="1"/>
        <v>2.1466648459247075</v>
      </c>
      <c r="M12">
        <f t="shared" si="2"/>
        <v>2.1489631540654996</v>
      </c>
      <c r="N12" s="4">
        <f>AVERAGE(L8:L12)</f>
        <v>2.3511164470631414</v>
      </c>
      <c r="O12" s="4">
        <f>AVERAGE(M8:M12)</f>
        <v>2.356983591121689</v>
      </c>
      <c r="P12" s="4"/>
      <c r="Q12" s="4"/>
      <c r="R12" s="4"/>
      <c r="S12" s="29"/>
    </row>
    <row r="13" spans="2:19">
      <c r="B13" s="15" t="s">
        <v>3</v>
      </c>
      <c r="C13" s="20">
        <v>86418.648000000001</v>
      </c>
      <c r="D13" s="21">
        <v>16841.505000000001</v>
      </c>
      <c r="E13" s="22">
        <v>68.08</v>
      </c>
      <c r="F13" s="20">
        <v>86135.473599999998</v>
      </c>
      <c r="G13" s="21">
        <v>9348.2720000000008</v>
      </c>
      <c r="H13" s="22">
        <v>77.004000000000005</v>
      </c>
      <c r="I13" s="13">
        <f t="shared" si="0"/>
        <v>-3.2767742443737783E-3</v>
      </c>
      <c r="K13">
        <f>832*480*50*1.5*8/1000</f>
        <v>239616</v>
      </c>
      <c r="L13">
        <f t="shared" si="1"/>
        <v>2.7727348847207143</v>
      </c>
      <c r="M13">
        <f t="shared" si="2"/>
        <v>2.781850380398907</v>
      </c>
      <c r="N13" s="4"/>
      <c r="O13" s="4"/>
      <c r="P13" s="4"/>
      <c r="Q13" s="4"/>
      <c r="R13" s="4"/>
      <c r="S13" s="29"/>
    </row>
    <row r="14" spans="2:19">
      <c r="B14" s="19" t="s">
        <v>4</v>
      </c>
      <c r="C14" s="20">
        <v>111258.5656</v>
      </c>
      <c r="D14" s="21">
        <v>20373.706999999999</v>
      </c>
      <c r="E14" s="22">
        <v>84.974999999999994</v>
      </c>
      <c r="F14" s="20">
        <v>110926.0952</v>
      </c>
      <c r="G14" s="21">
        <v>11797.584000000001</v>
      </c>
      <c r="H14" s="22">
        <v>98.406999999999996</v>
      </c>
      <c r="I14" s="13">
        <f t="shared" si="0"/>
        <v>-2.9882678983595094E-3</v>
      </c>
      <c r="K14">
        <f>832*480*60*1.5*8/1000</f>
        <v>287539.20000000001</v>
      </c>
      <c r="L14">
        <f t="shared" si="1"/>
        <v>2.5844230369980612</v>
      </c>
      <c r="M14">
        <f t="shared" si="2"/>
        <v>2.5921691328047398</v>
      </c>
      <c r="N14" s="4"/>
      <c r="O14" s="4"/>
      <c r="P14" s="4"/>
      <c r="Q14" s="4"/>
      <c r="R14" s="4"/>
      <c r="S14" s="29"/>
    </row>
    <row r="15" spans="2:19">
      <c r="B15" s="19" t="s">
        <v>5</v>
      </c>
      <c r="C15" s="20">
        <v>99433.2</v>
      </c>
      <c r="D15" s="21">
        <v>15936.76</v>
      </c>
      <c r="E15" s="22">
        <v>72.822999999999993</v>
      </c>
      <c r="F15" s="20">
        <v>99117.191200000001</v>
      </c>
      <c r="G15" s="21">
        <v>9584.5130000000008</v>
      </c>
      <c r="H15" s="22">
        <v>86.503</v>
      </c>
      <c r="I15" s="13">
        <f t="shared" si="0"/>
        <v>-3.1781014791839746E-3</v>
      </c>
      <c r="K15">
        <f>832*480*50*1.5*8/1000</f>
        <v>239616</v>
      </c>
      <c r="L15">
        <f t="shared" si="1"/>
        <v>2.4098188532602793</v>
      </c>
      <c r="M15">
        <f t="shared" si="2"/>
        <v>2.4175019196871674</v>
      </c>
      <c r="N15" s="4"/>
      <c r="O15" s="4"/>
      <c r="P15" s="4"/>
      <c r="Q15" s="4"/>
      <c r="R15" s="4"/>
      <c r="S15" s="29"/>
    </row>
    <row r="16" spans="2:19" ht="15.75" thickBot="1">
      <c r="B16" s="23" t="s">
        <v>6</v>
      </c>
      <c r="C16" s="20">
        <v>63195.26</v>
      </c>
      <c r="D16" s="21">
        <v>11731.771000000001</v>
      </c>
      <c r="E16" s="22">
        <v>46.926000000000002</v>
      </c>
      <c r="F16" s="20">
        <v>62852.409599999999</v>
      </c>
      <c r="G16" s="21">
        <v>7033.8180000000002</v>
      </c>
      <c r="H16" s="22">
        <v>52.930999999999997</v>
      </c>
      <c r="I16" s="13">
        <f t="shared" si="0"/>
        <v>-5.4252549953905244E-3</v>
      </c>
      <c r="K16">
        <f>832*480*30*1.5*8/1000</f>
        <v>143769.60000000001</v>
      </c>
      <c r="L16">
        <f t="shared" si="1"/>
        <v>2.2750060684931115</v>
      </c>
      <c r="M16">
        <f t="shared" si="2"/>
        <v>2.2874158829385598</v>
      </c>
      <c r="N16" s="4">
        <f>AVERAGE(L13:L16)</f>
        <v>2.5104957108680415</v>
      </c>
      <c r="O16" s="4">
        <f>AVERAGE(M13:M16)</f>
        <v>2.5197343289573437</v>
      </c>
      <c r="P16" s="4"/>
      <c r="Q16" s="4"/>
      <c r="R16" s="4"/>
      <c r="S16" s="29"/>
    </row>
    <row r="17" spans="2:19">
      <c r="B17" s="15" t="s">
        <v>7</v>
      </c>
      <c r="C17" s="20">
        <v>18837.1584</v>
      </c>
      <c r="D17" s="21">
        <v>3971.7489999999998</v>
      </c>
      <c r="E17" s="22">
        <v>15.772</v>
      </c>
      <c r="F17" s="20">
        <v>18913.880799999999</v>
      </c>
      <c r="G17" s="21">
        <v>2453.7399999999998</v>
      </c>
      <c r="H17" s="22">
        <v>18.128</v>
      </c>
      <c r="I17" s="13">
        <f t="shared" si="0"/>
        <v>4.0729285368221327E-3</v>
      </c>
      <c r="K17">
        <f>416*240*50*1.5*8/1000</f>
        <v>59904</v>
      </c>
      <c r="L17">
        <f t="shared" si="1"/>
        <v>3.180097482218974</v>
      </c>
      <c r="M17">
        <f t="shared" si="2"/>
        <v>3.1671977122748918</v>
      </c>
      <c r="N17" s="4"/>
      <c r="O17" s="4"/>
      <c r="P17" s="4"/>
      <c r="Q17" s="4"/>
      <c r="R17" s="4"/>
      <c r="S17" s="29"/>
    </row>
    <row r="18" spans="2:19">
      <c r="B18" s="19" t="s">
        <v>8</v>
      </c>
      <c r="C18" s="20">
        <v>28657.495200000001</v>
      </c>
      <c r="D18" s="21">
        <v>4381.8310000000001</v>
      </c>
      <c r="E18" s="22">
        <v>22.042999999999999</v>
      </c>
      <c r="F18" s="20">
        <v>28576.6944</v>
      </c>
      <c r="G18" s="21">
        <v>2582.1930000000002</v>
      </c>
      <c r="H18" s="22">
        <v>25.506</v>
      </c>
      <c r="I18" s="13">
        <f t="shared" si="0"/>
        <v>-2.8195346256221616E-3</v>
      </c>
      <c r="K18">
        <f>416*240*60*1.5*8/1000</f>
        <v>71884.800000000003</v>
      </c>
      <c r="L18">
        <f t="shared" si="1"/>
        <v>2.5084118307729839</v>
      </c>
      <c r="M18">
        <f t="shared" si="2"/>
        <v>2.5155043824802914</v>
      </c>
      <c r="N18" s="4"/>
      <c r="O18" s="4"/>
      <c r="P18" s="4"/>
      <c r="Q18" s="4"/>
      <c r="R18" s="4"/>
      <c r="S18" s="29"/>
    </row>
    <row r="19" spans="2:19">
      <c r="B19" s="19" t="s">
        <v>9</v>
      </c>
      <c r="C19" s="20">
        <v>25084.900799999999</v>
      </c>
      <c r="D19" s="21">
        <v>3661.2420000000002</v>
      </c>
      <c r="E19" s="22">
        <v>18.907</v>
      </c>
      <c r="F19" s="20">
        <v>24994.207200000001</v>
      </c>
      <c r="G19" s="21">
        <v>2151.1149999999998</v>
      </c>
      <c r="H19" s="22">
        <v>20.763999999999999</v>
      </c>
      <c r="I19" s="13">
        <f t="shared" si="0"/>
        <v>-3.6154657625753375E-3</v>
      </c>
      <c r="K19">
        <f>416*240*50*1.5*8/1000</f>
        <v>59904</v>
      </c>
      <c r="L19">
        <f t="shared" si="1"/>
        <v>2.3880501054243757</v>
      </c>
      <c r="M19">
        <f t="shared" si="2"/>
        <v>2.3967153477066478</v>
      </c>
      <c r="N19" s="4"/>
      <c r="O19" s="4"/>
      <c r="P19" s="4"/>
      <c r="Q19" s="4"/>
      <c r="R19" s="4"/>
      <c r="S19" s="29"/>
    </row>
    <row r="20" spans="2:19" ht="15.75" thickBot="1">
      <c r="B20" s="23" t="s">
        <v>6</v>
      </c>
      <c r="C20" s="20">
        <v>14553.8992</v>
      </c>
      <c r="D20" s="21">
        <v>2624.7860000000001</v>
      </c>
      <c r="E20" s="22">
        <v>11.481</v>
      </c>
      <c r="F20" s="20">
        <v>14499.628000000001</v>
      </c>
      <c r="G20" s="21">
        <v>1621.9469999999999</v>
      </c>
      <c r="H20" s="22">
        <v>12.635999999999999</v>
      </c>
      <c r="I20" s="13">
        <f t="shared" si="0"/>
        <v>-3.7289800660430042E-3</v>
      </c>
      <c r="K20">
        <f>416*240*30*1.5*8/1000</f>
        <v>35942.400000000001</v>
      </c>
      <c r="L20">
        <f t="shared" si="1"/>
        <v>2.4696062207164386</v>
      </c>
      <c r="M20">
        <f t="shared" si="2"/>
        <v>2.4788498022156156</v>
      </c>
      <c r="N20" s="4">
        <f>AVERAGE(L17:L20)</f>
        <v>2.6365414097831934</v>
      </c>
      <c r="O20" s="4">
        <f>AVERAGE(M17:M20)</f>
        <v>2.6395668111693618</v>
      </c>
      <c r="P20" s="4"/>
      <c r="Q20" s="4"/>
      <c r="R20" s="4"/>
      <c r="S20" s="29"/>
    </row>
    <row r="21" spans="2:19">
      <c r="B21" s="15" t="s">
        <v>10</v>
      </c>
      <c r="C21" s="20">
        <v>212310.37760000001</v>
      </c>
      <c r="D21" s="21">
        <v>43492.58</v>
      </c>
      <c r="E21" s="22">
        <v>174.256</v>
      </c>
      <c r="F21" s="20">
        <v>211178.432</v>
      </c>
      <c r="G21" s="21">
        <v>24250.588</v>
      </c>
      <c r="H21" s="22">
        <v>204.75200000000001</v>
      </c>
      <c r="I21" s="13">
        <f t="shared" si="0"/>
        <v>-5.331560391892998E-3</v>
      </c>
      <c r="K21">
        <f>1280*720*60*1.5*8/1000</f>
        <v>663552</v>
      </c>
      <c r="L21">
        <f t="shared" si="1"/>
        <v>3.1253865567049885</v>
      </c>
      <c r="M21">
        <f t="shared" si="2"/>
        <v>3.1421390608677311</v>
      </c>
      <c r="N21" s="4"/>
      <c r="O21" s="4"/>
      <c r="P21" s="4"/>
      <c r="Q21" s="4"/>
      <c r="R21" s="4"/>
      <c r="S21" s="29"/>
    </row>
    <row r="22" spans="2:19">
      <c r="B22" s="19" t="s">
        <v>11</v>
      </c>
      <c r="C22" s="20">
        <v>207873.69200000001</v>
      </c>
      <c r="D22" s="21">
        <v>44151.919000000002</v>
      </c>
      <c r="E22" s="22">
        <v>168.82599999999999</v>
      </c>
      <c r="F22" s="20">
        <v>207278.60399999999</v>
      </c>
      <c r="G22" s="21">
        <v>25375.297999999999</v>
      </c>
      <c r="H22" s="22">
        <v>203.179</v>
      </c>
      <c r="I22" s="13">
        <f t="shared" si="0"/>
        <v>-2.8627383978922063E-3</v>
      </c>
      <c r="K22">
        <f>1280*720*60*1.5*8/1000</f>
        <v>663552</v>
      </c>
      <c r="L22">
        <f t="shared" si="1"/>
        <v>3.1920922441691175</v>
      </c>
      <c r="M22">
        <f t="shared" si="2"/>
        <v>3.2012566043719595</v>
      </c>
      <c r="N22" s="4"/>
      <c r="O22" s="4"/>
      <c r="P22" s="4"/>
      <c r="Q22" s="4"/>
      <c r="R22" s="4"/>
      <c r="S22" s="29"/>
    </row>
    <row r="23" spans="2:19" ht="15.75" thickBot="1">
      <c r="B23" s="23" t="s">
        <v>12</v>
      </c>
      <c r="C23" s="20">
        <v>204479.50399999999</v>
      </c>
      <c r="D23" s="21">
        <v>44547.658000000003</v>
      </c>
      <c r="E23" s="22">
        <v>169.15199999999999</v>
      </c>
      <c r="F23" s="20">
        <v>203386.84080000001</v>
      </c>
      <c r="G23" s="21">
        <v>26185.825000000001</v>
      </c>
      <c r="H23" s="22">
        <v>200.774</v>
      </c>
      <c r="I23" s="13">
        <f t="shared" si="0"/>
        <v>-5.3436318976985628E-3</v>
      </c>
      <c r="K23">
        <f>1280*720*60*1.5*8/1000</f>
        <v>663552</v>
      </c>
      <c r="L23">
        <f t="shared" si="1"/>
        <v>3.2450782940083815</v>
      </c>
      <c r="M23">
        <f t="shared" si="2"/>
        <v>3.2625119569682601</v>
      </c>
      <c r="N23" s="4">
        <f>AVERAGE(L21:L23)</f>
        <v>3.1875190316274957</v>
      </c>
      <c r="O23" s="4">
        <f>AVERAGE(M21:M23)</f>
        <v>3.2019692074026502</v>
      </c>
      <c r="P23" s="4"/>
      <c r="Q23" s="4"/>
      <c r="R23" s="4"/>
      <c r="S23" s="29"/>
    </row>
    <row r="24" spans="2:19">
      <c r="B24" s="97" t="s">
        <v>13</v>
      </c>
      <c r="C24" s="20">
        <v>82243.588799999998</v>
      </c>
      <c r="D24" s="21">
        <v>16180.094999999999</v>
      </c>
      <c r="E24" s="22">
        <v>65.552000000000007</v>
      </c>
      <c r="F24" s="20">
        <v>82000.277600000001</v>
      </c>
      <c r="G24" s="21">
        <v>9110.5589999999993</v>
      </c>
      <c r="H24" s="22">
        <v>74.460999999999999</v>
      </c>
      <c r="I24" s="13">
        <f t="shared" si="0"/>
        <v>-2.9584214836694536E-3</v>
      </c>
      <c r="K24">
        <f>832*480*50*1.5*8/1000</f>
        <v>239616</v>
      </c>
      <c r="L24">
        <f t="shared" si="1"/>
        <v>2.9134915377136363</v>
      </c>
      <c r="M24">
        <f t="shared" si="2"/>
        <v>2.9221364489624606</v>
      </c>
      <c r="N24" s="4"/>
      <c r="O24" s="4"/>
      <c r="P24" s="4"/>
      <c r="Q24" s="4"/>
      <c r="R24" s="4"/>
      <c r="S24" s="29"/>
    </row>
    <row r="25" spans="2:19">
      <c r="B25" s="19" t="s">
        <v>14</v>
      </c>
      <c r="C25" s="20">
        <v>60133.071799999998</v>
      </c>
      <c r="D25" s="21">
        <v>32940.483999999997</v>
      </c>
      <c r="E25" s="22">
        <v>99.260999999999996</v>
      </c>
      <c r="F25" s="20">
        <v>59771.828600000001</v>
      </c>
      <c r="G25" s="21">
        <v>19162.484</v>
      </c>
      <c r="H25" s="22">
        <v>109.889</v>
      </c>
      <c r="I25" s="13">
        <f t="shared" si="0"/>
        <v>-6.0073964157606394E-3</v>
      </c>
      <c r="K25">
        <f>1024*768*30*1.5*8/1000</f>
        <v>283115.52000000002</v>
      </c>
      <c r="L25">
        <f t="shared" si="1"/>
        <v>4.7081499668207538</v>
      </c>
      <c r="M25">
        <f t="shared" si="2"/>
        <v>4.7366046284888128</v>
      </c>
      <c r="N25" s="4"/>
      <c r="O25" s="4"/>
      <c r="P25" s="4"/>
      <c r="Q25" s="4"/>
      <c r="R25" s="4"/>
      <c r="S25" s="29"/>
    </row>
    <row r="26" spans="2:19">
      <c r="B26" s="19" t="s">
        <v>15</v>
      </c>
      <c r="C26" s="20">
        <v>2479.5328</v>
      </c>
      <c r="D26" s="21">
        <v>8110.7160000000003</v>
      </c>
      <c r="E26" s="22">
        <v>13.37</v>
      </c>
      <c r="F26" s="20">
        <v>2494.1887999999999</v>
      </c>
      <c r="G26" s="21">
        <v>4836.0609999999997</v>
      </c>
      <c r="H26" s="22">
        <v>17.035</v>
      </c>
      <c r="I26" s="13">
        <f t="shared" si="0"/>
        <v>5.9107909360989093E-3</v>
      </c>
      <c r="K26">
        <f>1280*720*30*1.5*8/1000</f>
        <v>331776</v>
      </c>
      <c r="L26">
        <f t="shared" si="1"/>
        <v>133.80585245736617</v>
      </c>
      <c r="M26">
        <f t="shared" si="2"/>
        <v>133.0196014030694</v>
      </c>
      <c r="N26" s="4"/>
      <c r="O26" s="4"/>
      <c r="P26" s="4"/>
      <c r="Q26" s="4"/>
      <c r="R26" s="4"/>
      <c r="S26" s="4"/>
    </row>
    <row r="27" spans="2:19" ht="15.75" thickBot="1">
      <c r="B27" s="23" t="s">
        <v>16</v>
      </c>
      <c r="C27" s="24">
        <v>5178.9525999999996</v>
      </c>
      <c r="D27" s="25">
        <v>16001.923000000001</v>
      </c>
      <c r="E27" s="26">
        <v>28.376999999999999</v>
      </c>
      <c r="F27" s="24">
        <v>5187.2947000000004</v>
      </c>
      <c r="G27" s="25">
        <v>9569.8780000000006</v>
      </c>
      <c r="H27" s="26">
        <v>34.087000000000003</v>
      </c>
      <c r="I27" s="13">
        <f t="shared" si="0"/>
        <v>1.6107697143242354E-3</v>
      </c>
      <c r="K27">
        <f>1280*720*20*1.5*8/1000</f>
        <v>221184</v>
      </c>
      <c r="L27">
        <f t="shared" si="1"/>
        <v>42.708249540650364</v>
      </c>
      <c r="M27">
        <f t="shared" si="2"/>
        <v>42.639567017466732</v>
      </c>
      <c r="N27" s="4">
        <f>AVERAGE(L24:L27)</f>
        <v>46.033935875637731</v>
      </c>
      <c r="O27" s="4">
        <f>AVERAGE(M24:M27)</f>
        <v>45.829477374496854</v>
      </c>
      <c r="S27" s="29"/>
    </row>
    <row r="28" spans="2:19" ht="15.75" thickBot="1">
      <c r="B28" s="7" t="s">
        <v>24</v>
      </c>
      <c r="C28" s="8"/>
      <c r="D28" s="9">
        <f>GEOMEAN(D4:D27)</f>
        <v>20064.138706212623</v>
      </c>
      <c r="E28" s="10">
        <f>GEOMEAN(E4:E27)</f>
        <v>76.587175132043342</v>
      </c>
      <c r="F28" s="27"/>
      <c r="G28" s="9">
        <f>GEOMEAN(G4:G27)</f>
        <v>11740.907144034192</v>
      </c>
      <c r="H28" s="10">
        <f>GEOMEAN(H4:H27)</f>
        <v>88.8275426850538</v>
      </c>
      <c r="I28" s="28">
        <f>AVERAGE(I4:I27)</f>
        <v>-2.4041166416857622E-3</v>
      </c>
      <c r="S28" s="29"/>
    </row>
    <row r="29" spans="2:19" ht="15.75">
      <c r="G29" s="3">
        <f>(G28-D28)/D28</f>
        <v>-0.41483124115371278</v>
      </c>
      <c r="H29" s="3">
        <f>(H28-E28)/E28</f>
        <v>0.15982267960539004</v>
      </c>
      <c r="S29" s="29"/>
    </row>
    <row r="30" spans="2:19">
      <c r="S30" s="29"/>
    </row>
    <row r="31" spans="2:19">
      <c r="S31" s="29"/>
    </row>
    <row r="32" spans="2:19">
      <c r="S32" s="29"/>
    </row>
    <row r="33" spans="19:19">
      <c r="S33" s="29"/>
    </row>
    <row r="34" spans="19:19">
      <c r="S34" s="29"/>
    </row>
    <row r="35" spans="19:19">
      <c r="S35" s="29"/>
    </row>
    <row r="36" spans="19:19">
      <c r="S36" s="29"/>
    </row>
    <row r="37" spans="19:19">
      <c r="S37" s="29"/>
    </row>
    <row r="38" spans="19:19">
      <c r="S38" s="29"/>
    </row>
    <row r="39" spans="19:19">
      <c r="S39" s="29"/>
    </row>
    <row r="40" spans="19:19">
      <c r="S40" s="29"/>
    </row>
    <row r="41" spans="19:19">
      <c r="S41" s="29"/>
    </row>
    <row r="42" spans="19:19">
      <c r="S42" s="29"/>
    </row>
    <row r="43" spans="19:19">
      <c r="S43" s="29"/>
    </row>
    <row r="44" spans="19:19">
      <c r="S44" s="29"/>
    </row>
    <row r="45" spans="19:19">
      <c r="S45" s="29"/>
    </row>
    <row r="46" spans="19:19">
      <c r="S46" s="29"/>
    </row>
    <row r="47" spans="19:19">
      <c r="S47" s="29"/>
    </row>
    <row r="48" spans="19:19">
      <c r="S48" s="29"/>
    </row>
    <row r="49" spans="19:19">
      <c r="S49" s="29"/>
    </row>
    <row r="50" spans="19:19">
      <c r="S50" s="29"/>
    </row>
    <row r="51" spans="19:19">
      <c r="S51" s="29"/>
    </row>
    <row r="52" spans="19:19">
      <c r="S52" s="29"/>
    </row>
    <row r="53" spans="19:19">
      <c r="S53" s="29"/>
    </row>
    <row r="54" spans="19:19">
      <c r="S54" s="29"/>
    </row>
    <row r="55" spans="19:19">
      <c r="S55" s="29"/>
    </row>
    <row r="56" spans="19:19">
      <c r="S56" s="29"/>
    </row>
    <row r="57" spans="19:19">
      <c r="S57" s="29"/>
    </row>
    <row r="58" spans="19:19">
      <c r="S58" s="29"/>
    </row>
    <row r="59" spans="19:19">
      <c r="S59" s="29"/>
    </row>
    <row r="60" spans="19:19">
      <c r="S60" s="29"/>
    </row>
    <row r="61" spans="19:19">
      <c r="S61" s="29"/>
    </row>
    <row r="62" spans="19:19">
      <c r="S62" s="29"/>
    </row>
    <row r="63" spans="19:19">
      <c r="S63" s="29"/>
    </row>
    <row r="64" spans="19:19">
      <c r="S64" s="29"/>
    </row>
    <row r="65" spans="19:19">
      <c r="S65" s="29"/>
    </row>
    <row r="66" spans="19:19">
      <c r="S66" s="29"/>
    </row>
    <row r="67" spans="19:19">
      <c r="S67" s="29"/>
    </row>
    <row r="68" spans="19:19">
      <c r="S68" s="29"/>
    </row>
    <row r="69" spans="19:19">
      <c r="S69" s="29"/>
    </row>
    <row r="70" spans="19:19">
      <c r="S70" s="29"/>
    </row>
    <row r="71" spans="19:19">
      <c r="S71" s="29"/>
    </row>
    <row r="72" spans="19:19">
      <c r="S72" s="29"/>
    </row>
    <row r="73" spans="19:19">
      <c r="S73" s="29"/>
    </row>
    <row r="74" spans="19:19">
      <c r="S74" s="29"/>
    </row>
    <row r="75" spans="19:19">
      <c r="S75" s="29"/>
    </row>
    <row r="76" spans="19:19">
      <c r="S76" s="29"/>
    </row>
    <row r="77" spans="19:19">
      <c r="S77" s="29"/>
    </row>
    <row r="78" spans="19:19">
      <c r="S78" s="29"/>
    </row>
    <row r="79" spans="19:19">
      <c r="S79" s="29"/>
    </row>
    <row r="80" spans="19:19">
      <c r="S80" s="29"/>
    </row>
    <row r="81" spans="19:19">
      <c r="S81" s="29"/>
    </row>
    <row r="82" spans="19:19">
      <c r="S82" s="29"/>
    </row>
    <row r="83" spans="19:19">
      <c r="S83" s="29"/>
    </row>
    <row r="84" spans="19:19">
      <c r="S84" s="29"/>
    </row>
    <row r="85" spans="19:19">
      <c r="S85" s="29"/>
    </row>
    <row r="86" spans="19:19">
      <c r="S86" s="29"/>
    </row>
    <row r="87" spans="19:19">
      <c r="S87" s="29"/>
    </row>
    <row r="88" spans="19:19">
      <c r="S88" s="29"/>
    </row>
    <row r="89" spans="19:19">
      <c r="S89" s="29"/>
    </row>
    <row r="90" spans="19:19">
      <c r="S90" s="29"/>
    </row>
    <row r="91" spans="19:19">
      <c r="S91" s="29"/>
    </row>
    <row r="92" spans="19:19">
      <c r="S92" s="29"/>
    </row>
    <row r="93" spans="19:19">
      <c r="S93" s="29"/>
    </row>
    <row r="94" spans="19:19">
      <c r="S94" s="29"/>
    </row>
  </sheetData>
  <sortState ref="S2:W94">
    <sortCondition ref="W2:W94"/>
  </sortState>
  <mergeCells count="2">
    <mergeCell ref="C2:E2"/>
    <mergeCell ref="F2:H2"/>
  </mergeCells>
  <pageMargins left="0.7" right="0.7" top="0.75" bottom="0.75" header="0.3" footer="0.3"/>
  <ignoredErrors>
    <ignoredError sqref="K14:K18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1"/>
  <sheetViews>
    <sheetView tabSelected="1" workbookViewId="0">
      <selection activeCell="N20" sqref="N20:Z28"/>
    </sheetView>
  </sheetViews>
  <sheetFormatPr defaultRowHeight="15"/>
  <cols>
    <col min="1" max="1" width="15" bestFit="1" customWidth="1"/>
    <col min="2" max="2" width="18.5703125" bestFit="1" customWidth="1"/>
    <col min="3" max="6" width="10.5703125" bestFit="1" customWidth="1"/>
    <col min="7" max="7" width="13.28515625" bestFit="1" customWidth="1"/>
  </cols>
  <sheetData>
    <row r="1" spans="1:11" ht="15.75" thickBot="1"/>
    <row r="2" spans="1:11" ht="15.75" thickBot="1">
      <c r="A2" t="s">
        <v>45</v>
      </c>
      <c r="B2" s="30"/>
      <c r="C2" s="82" t="s">
        <v>36</v>
      </c>
      <c r="D2" s="83"/>
      <c r="E2" s="83"/>
      <c r="F2" s="83"/>
      <c r="G2" s="84"/>
      <c r="H2" s="82" t="s">
        <v>37</v>
      </c>
      <c r="I2" s="83"/>
      <c r="J2" s="83"/>
      <c r="K2" s="84"/>
    </row>
    <row r="3" spans="1:11" ht="15.75" thickBot="1">
      <c r="B3" s="14" t="s">
        <v>20</v>
      </c>
      <c r="C3" s="32" t="s">
        <v>38</v>
      </c>
      <c r="D3" s="33" t="s">
        <v>39</v>
      </c>
      <c r="E3" s="33" t="s">
        <v>40</v>
      </c>
      <c r="F3" s="33" t="s">
        <v>41</v>
      </c>
      <c r="G3" s="34" t="s">
        <v>42</v>
      </c>
      <c r="H3" s="35" t="s">
        <v>38</v>
      </c>
      <c r="I3" s="36" t="s">
        <v>39</v>
      </c>
      <c r="J3" s="36" t="s">
        <v>40</v>
      </c>
      <c r="K3" s="37" t="s">
        <v>41</v>
      </c>
    </row>
    <row r="4" spans="1:11">
      <c r="B4" s="15" t="s">
        <v>25</v>
      </c>
      <c r="C4" s="39">
        <v>678843.11040000001</v>
      </c>
      <c r="D4" s="40">
        <v>652207.08160000003</v>
      </c>
      <c r="E4" s="40">
        <v>630955.59360000002</v>
      </c>
      <c r="F4" s="40">
        <v>609256.94400000002</v>
      </c>
      <c r="G4" s="41">
        <v>682208.8112</v>
      </c>
      <c r="H4" s="42">
        <f>(C4-G4)/G4</f>
        <v>-4.9335346374077896E-3</v>
      </c>
      <c r="I4" s="43">
        <f>(D4-G4)/G4</f>
        <v>-4.3977341112359944E-2</v>
      </c>
      <c r="J4" s="43">
        <f>(E4-G4)/G4</f>
        <v>-7.5128343050635718E-2</v>
      </c>
      <c r="K4" s="44">
        <f>(F4-G4)/G4</f>
        <v>-0.10693480647322366</v>
      </c>
    </row>
    <row r="5" spans="1:11">
      <c r="B5" s="19" t="s">
        <v>26</v>
      </c>
      <c r="C5" s="46">
        <v>653300.22880000004</v>
      </c>
      <c r="D5" s="47">
        <v>627257.576</v>
      </c>
      <c r="E5" s="47">
        <v>606399.46239999996</v>
      </c>
      <c r="F5" s="47">
        <v>583927.74399999995</v>
      </c>
      <c r="G5" s="48">
        <v>667802.98080000002</v>
      </c>
      <c r="H5" s="49">
        <f t="shared" ref="H5:H27" si="0">(C5-G5)/G5</f>
        <v>-2.1717111808375412E-2</v>
      </c>
      <c r="I5" s="50">
        <f t="shared" ref="I5:I27" si="1">(D5-G5)/G5</f>
        <v>-6.0714620877295754E-2</v>
      </c>
      <c r="J5" s="50">
        <f t="shared" ref="J5:J27" si="2">(E5-G5)/G5</f>
        <v>-9.1948553937931235E-2</v>
      </c>
      <c r="K5" s="51">
        <f t="shared" ref="K5:K27" si="3">(F5-G5)/G5</f>
        <v>-0.12559877570405728</v>
      </c>
    </row>
    <row r="6" spans="1:11">
      <c r="B6" s="19" t="s">
        <v>27</v>
      </c>
      <c r="C6" s="46">
        <v>1813646.0608000001</v>
      </c>
      <c r="D6" s="47">
        <v>1770965.7056</v>
      </c>
      <c r="E6" s="47">
        <v>1724492.608</v>
      </c>
      <c r="F6" s="47">
        <v>1666012.7744</v>
      </c>
      <c r="G6" s="48">
        <v>1947956.4208</v>
      </c>
      <c r="H6" s="49">
        <f t="shared" si="0"/>
        <v>-6.8949365892302855E-2</v>
      </c>
      <c r="I6" s="50">
        <f t="shared" si="1"/>
        <v>-9.0859689318569165E-2</v>
      </c>
      <c r="J6" s="50">
        <f t="shared" si="2"/>
        <v>-0.1147170493209629</v>
      </c>
      <c r="K6" s="51">
        <f t="shared" si="3"/>
        <v>-0.14473816939098127</v>
      </c>
    </row>
    <row r="7" spans="1:11" ht="15.75" thickBot="1">
      <c r="B7" s="23" t="s">
        <v>28</v>
      </c>
      <c r="C7" s="46">
        <v>1198356.3728</v>
      </c>
      <c r="D7" s="47">
        <v>1146515.7568000001</v>
      </c>
      <c r="E7" s="47">
        <v>1109956.6943999999</v>
      </c>
      <c r="F7" s="47">
        <v>1068780.3648000001</v>
      </c>
      <c r="G7" s="48">
        <v>1185773.9696</v>
      </c>
      <c r="H7" s="49">
        <f t="shared" si="0"/>
        <v>1.061113122954159E-2</v>
      </c>
      <c r="I7" s="50">
        <f t="shared" si="1"/>
        <v>-3.310766959511089E-2</v>
      </c>
      <c r="J7" s="50">
        <f t="shared" si="2"/>
        <v>-6.3939061864864227E-2</v>
      </c>
      <c r="K7" s="51">
        <f t="shared" si="3"/>
        <v>-9.8664338903868498E-2</v>
      </c>
    </row>
    <row r="8" spans="1:11">
      <c r="B8" s="15" t="s">
        <v>29</v>
      </c>
      <c r="C8" s="46">
        <v>269130.32880000002</v>
      </c>
      <c r="D8" s="47">
        <v>258810.77679999999</v>
      </c>
      <c r="E8" s="47">
        <v>250619.27679999999</v>
      </c>
      <c r="F8" s="47">
        <v>242804.12</v>
      </c>
      <c r="G8" s="48">
        <v>257634.89120000001</v>
      </c>
      <c r="H8" s="49">
        <f t="shared" si="0"/>
        <v>4.4619102430020569E-2</v>
      </c>
      <c r="I8" s="50">
        <f t="shared" si="1"/>
        <v>4.5641550898754182E-3</v>
      </c>
      <c r="J8" s="50">
        <f t="shared" si="2"/>
        <v>-2.7230839609196613E-2</v>
      </c>
      <c r="K8" s="51">
        <f t="shared" si="3"/>
        <v>-5.7565072537038478E-2</v>
      </c>
    </row>
    <row r="9" spans="1:11">
      <c r="B9" s="19" t="s">
        <v>30</v>
      </c>
      <c r="C9" s="46">
        <v>313512.58319999999</v>
      </c>
      <c r="D9" s="47">
        <v>302441.18800000002</v>
      </c>
      <c r="E9" s="47">
        <v>293915.6776</v>
      </c>
      <c r="F9" s="47">
        <v>285323.38079999998</v>
      </c>
      <c r="G9" s="48">
        <v>304373.69280000002</v>
      </c>
      <c r="H9" s="49">
        <f t="shared" si="0"/>
        <v>3.0025230879611599E-2</v>
      </c>
      <c r="I9" s="50">
        <f t="shared" si="1"/>
        <v>-6.3491190129556264E-3</v>
      </c>
      <c r="J9" s="50">
        <f t="shared" si="2"/>
        <v>-3.4359129738823546E-2</v>
      </c>
      <c r="K9" s="51">
        <f t="shared" si="3"/>
        <v>-6.258856284441687E-2</v>
      </c>
    </row>
    <row r="10" spans="1:11">
      <c r="B10" s="19" t="s">
        <v>0</v>
      </c>
      <c r="C10" s="46">
        <v>687783.93440000003</v>
      </c>
      <c r="D10" s="47">
        <v>663247.08719999995</v>
      </c>
      <c r="E10" s="47">
        <v>644662.02960000001</v>
      </c>
      <c r="F10" s="47">
        <v>626480.90159999998</v>
      </c>
      <c r="G10" s="48">
        <v>644856.8504</v>
      </c>
      <c r="H10" s="49">
        <f t="shared" si="0"/>
        <v>6.6568392618257324E-2</v>
      </c>
      <c r="I10" s="50">
        <f t="shared" si="1"/>
        <v>2.8518324320494736E-2</v>
      </c>
      <c r="J10" s="50">
        <f t="shared" si="2"/>
        <v>-3.0211480250095948E-4</v>
      </c>
      <c r="K10" s="51">
        <f t="shared" si="3"/>
        <v>-2.8496167465076234E-2</v>
      </c>
    </row>
    <row r="11" spans="1:11">
      <c r="B11" s="19" t="s">
        <v>1</v>
      </c>
      <c r="C11" s="46">
        <v>589109.74879999994</v>
      </c>
      <c r="D11" s="47">
        <v>562931.60560000001</v>
      </c>
      <c r="E11" s="47">
        <v>545817.25280000002</v>
      </c>
      <c r="F11" s="47">
        <v>527638.74159999995</v>
      </c>
      <c r="G11" s="48">
        <v>569032.97679999995</v>
      </c>
      <c r="H11" s="49">
        <f t="shared" si="0"/>
        <v>3.5282264505834521E-2</v>
      </c>
      <c r="I11" s="50">
        <f t="shared" si="1"/>
        <v>-1.0722350810512704E-2</v>
      </c>
      <c r="J11" s="50">
        <f t="shared" si="2"/>
        <v>-4.0798556404508066E-2</v>
      </c>
      <c r="K11" s="51">
        <f t="shared" si="3"/>
        <v>-7.2744879273576743E-2</v>
      </c>
    </row>
    <row r="12" spans="1:11" ht="15.75" thickBot="1">
      <c r="B12" s="23" t="s">
        <v>2</v>
      </c>
      <c r="C12" s="46">
        <v>801521.72719999996</v>
      </c>
      <c r="D12" s="47">
        <v>768044.12479999999</v>
      </c>
      <c r="E12" s="47">
        <v>743923.15359999996</v>
      </c>
      <c r="F12" s="47">
        <v>719039.99600000004</v>
      </c>
      <c r="G12" s="48">
        <v>784770.38080000004</v>
      </c>
      <c r="H12" s="49">
        <f t="shared" si="0"/>
        <v>2.1345538529274628E-2</v>
      </c>
      <c r="I12" s="50">
        <f t="shared" si="1"/>
        <v>-2.1313566884302131E-2</v>
      </c>
      <c r="J12" s="50">
        <f t="shared" si="2"/>
        <v>-5.2049909373949807E-2</v>
      </c>
      <c r="K12" s="51">
        <f t="shared" si="3"/>
        <v>-8.3757474043546359E-2</v>
      </c>
    </row>
    <row r="13" spans="1:11">
      <c r="B13" s="15" t="s">
        <v>3</v>
      </c>
      <c r="C13" s="46">
        <v>122207.552</v>
      </c>
      <c r="D13" s="47">
        <v>117230.2432</v>
      </c>
      <c r="E13" s="47">
        <v>113551.65360000001</v>
      </c>
      <c r="F13" s="47">
        <v>109850.5312</v>
      </c>
      <c r="G13" s="48">
        <v>114243.004</v>
      </c>
      <c r="H13" s="49">
        <f t="shared" si="0"/>
        <v>6.9715848858456095E-2</v>
      </c>
      <c r="I13" s="50">
        <f t="shared" si="1"/>
        <v>2.6148114942775809E-2</v>
      </c>
      <c r="J13" s="50">
        <f t="shared" si="2"/>
        <v>-6.0515775653097823E-3</v>
      </c>
      <c r="K13" s="51">
        <f t="shared" si="3"/>
        <v>-3.8448505783338846E-2</v>
      </c>
    </row>
    <row r="14" spans="1:11">
      <c r="B14" s="19" t="s">
        <v>4</v>
      </c>
      <c r="C14" s="46">
        <v>145338.6024</v>
      </c>
      <c r="D14" s="47">
        <v>139811.62400000001</v>
      </c>
      <c r="E14" s="47">
        <v>135427.25599999999</v>
      </c>
      <c r="F14" s="47">
        <v>131209.31039999999</v>
      </c>
      <c r="G14" s="48">
        <v>138307.84400000001</v>
      </c>
      <c r="H14" s="49">
        <f t="shared" si="0"/>
        <v>5.083412622641989E-2</v>
      </c>
      <c r="I14" s="50">
        <f t="shared" si="1"/>
        <v>1.0872702201908365E-2</v>
      </c>
      <c r="J14" s="50">
        <f t="shared" si="2"/>
        <v>-2.0827365366204522E-2</v>
      </c>
      <c r="K14" s="51">
        <f t="shared" si="3"/>
        <v>-5.132415772456133E-2</v>
      </c>
    </row>
    <row r="15" spans="1:11">
      <c r="B15" s="19" t="s">
        <v>5</v>
      </c>
      <c r="C15" s="46">
        <v>152599.88080000001</v>
      </c>
      <c r="D15" s="47">
        <v>147312.02559999999</v>
      </c>
      <c r="E15" s="47">
        <v>143141.5944</v>
      </c>
      <c r="F15" s="47">
        <v>138795.57759999999</v>
      </c>
      <c r="G15" s="48">
        <v>145304.3088</v>
      </c>
      <c r="H15" s="49">
        <f t="shared" si="0"/>
        <v>5.0208917135704474E-2</v>
      </c>
      <c r="I15" s="50">
        <f t="shared" si="1"/>
        <v>1.381732459677751E-2</v>
      </c>
      <c r="J15" s="50">
        <f t="shared" si="2"/>
        <v>-1.4884034877291933E-2</v>
      </c>
      <c r="K15" s="51">
        <f t="shared" si="3"/>
        <v>-4.4793793479027302E-2</v>
      </c>
    </row>
    <row r="16" spans="1:11" ht="15.75" thickBot="1">
      <c r="B16" s="23" t="s">
        <v>6</v>
      </c>
      <c r="C16" s="46">
        <v>73483.806400000001</v>
      </c>
      <c r="D16" s="47">
        <v>70839.9856</v>
      </c>
      <c r="E16" s="47">
        <v>68719.056800000006</v>
      </c>
      <c r="F16" s="47">
        <v>66522.043999999994</v>
      </c>
      <c r="G16" s="48">
        <v>71869.032800000001</v>
      </c>
      <c r="H16" s="49">
        <f t="shared" si="0"/>
        <v>2.2468280663991355E-2</v>
      </c>
      <c r="I16" s="50">
        <f t="shared" si="1"/>
        <v>-1.4318367173016983E-2</v>
      </c>
      <c r="J16" s="50">
        <f t="shared" si="2"/>
        <v>-4.3829391843436566E-2</v>
      </c>
      <c r="K16" s="51">
        <f t="shared" si="3"/>
        <v>-7.4399064404829532E-2</v>
      </c>
    </row>
    <row r="17" spans="2:26">
      <c r="B17" s="15" t="s">
        <v>7</v>
      </c>
      <c r="C17" s="46">
        <v>27918.011200000001</v>
      </c>
      <c r="D17" s="47">
        <v>26850.0088</v>
      </c>
      <c r="E17" s="47">
        <v>25909.380799999999</v>
      </c>
      <c r="F17" s="47">
        <v>24982.527999999998</v>
      </c>
      <c r="G17" s="48">
        <v>27914.392</v>
      </c>
      <c r="H17" s="49">
        <f t="shared" si="0"/>
        <v>1.296535493232667E-4</v>
      </c>
      <c r="I17" s="50">
        <f t="shared" si="1"/>
        <v>-3.8130266279845899E-2</v>
      </c>
      <c r="J17" s="50">
        <f t="shared" si="2"/>
        <v>-7.1827149235419524E-2</v>
      </c>
      <c r="K17" s="51">
        <f t="shared" si="3"/>
        <v>-0.10503055198193109</v>
      </c>
    </row>
    <row r="18" spans="2:26">
      <c r="B18" s="19" t="s">
        <v>8</v>
      </c>
      <c r="C18" s="46">
        <v>45331.662400000001</v>
      </c>
      <c r="D18" s="47">
        <v>43651.576000000001</v>
      </c>
      <c r="E18" s="47">
        <v>42354.340799999998</v>
      </c>
      <c r="F18" s="47">
        <v>41051.065600000002</v>
      </c>
      <c r="G18" s="48">
        <v>42575.855199999998</v>
      </c>
      <c r="H18" s="49">
        <f t="shared" si="0"/>
        <v>6.4726995783281491E-2</v>
      </c>
      <c r="I18" s="50">
        <f t="shared" si="1"/>
        <v>2.5265982208620506E-2</v>
      </c>
      <c r="J18" s="50">
        <f t="shared" si="2"/>
        <v>-5.202817394023832E-3</v>
      </c>
      <c r="K18" s="51">
        <f t="shared" si="3"/>
        <v>-3.5813481440062689E-2</v>
      </c>
    </row>
    <row r="19" spans="2:26" ht="15.75" thickBot="1">
      <c r="B19" s="19" t="s">
        <v>9</v>
      </c>
      <c r="C19" s="46">
        <v>39136.196000000004</v>
      </c>
      <c r="D19" s="47">
        <v>37829.347199999997</v>
      </c>
      <c r="E19" s="47">
        <v>36800.735200000003</v>
      </c>
      <c r="F19" s="47">
        <v>35716.991999999998</v>
      </c>
      <c r="G19" s="48">
        <v>37570.930399999997</v>
      </c>
      <c r="H19" s="49">
        <f t="shared" si="0"/>
        <v>4.166161400144635E-2</v>
      </c>
      <c r="I19" s="50">
        <f t="shared" si="1"/>
        <v>6.878104887176259E-3</v>
      </c>
      <c r="J19" s="50">
        <f t="shared" si="2"/>
        <v>-2.0499763828047086E-2</v>
      </c>
      <c r="K19" s="51">
        <f t="shared" si="3"/>
        <v>-4.9345022342060479E-2</v>
      </c>
    </row>
    <row r="20" spans="2:26" ht="15.75" thickBot="1">
      <c r="B20" s="23" t="s">
        <v>6</v>
      </c>
      <c r="C20" s="46">
        <v>19071.567200000001</v>
      </c>
      <c r="D20" s="47">
        <v>18397.439999999999</v>
      </c>
      <c r="E20" s="47">
        <v>17831.826400000002</v>
      </c>
      <c r="F20" s="47">
        <v>17229.272799999999</v>
      </c>
      <c r="G20" s="48">
        <v>19318.666399999998</v>
      </c>
      <c r="H20" s="49">
        <f t="shared" si="0"/>
        <v>-1.2790696566922288E-2</v>
      </c>
      <c r="I20" s="50">
        <f t="shared" si="1"/>
        <v>-4.7685817484792822E-2</v>
      </c>
      <c r="J20" s="50">
        <f t="shared" si="2"/>
        <v>-7.6963904713422487E-2</v>
      </c>
      <c r="K20" s="51">
        <f t="shared" si="3"/>
        <v>-0.10815413221277011</v>
      </c>
      <c r="N20" s="100"/>
      <c r="O20" s="114" t="s">
        <v>48</v>
      </c>
      <c r="P20" s="115"/>
      <c r="Q20" s="115"/>
      <c r="R20" s="116"/>
      <c r="S20" s="114" t="s">
        <v>49</v>
      </c>
      <c r="T20" s="115"/>
      <c r="U20" s="115"/>
      <c r="V20" s="116"/>
      <c r="W20" s="114" t="s">
        <v>50</v>
      </c>
      <c r="X20" s="115"/>
      <c r="Y20" s="115"/>
      <c r="Z20" s="116"/>
    </row>
    <row r="21" spans="2:26" ht="15.75" thickBot="1">
      <c r="B21" s="15" t="s">
        <v>10</v>
      </c>
      <c r="C21" s="46">
        <v>265218.82640000002</v>
      </c>
      <c r="D21" s="47">
        <v>254190.54079999999</v>
      </c>
      <c r="E21" s="47">
        <v>244354.54800000001</v>
      </c>
      <c r="F21" s="47">
        <v>235993.0496</v>
      </c>
      <c r="G21" s="48">
        <v>261194.05119999999</v>
      </c>
      <c r="H21" s="49">
        <f t="shared" si="0"/>
        <v>1.5409138077644062E-2</v>
      </c>
      <c r="I21" s="50">
        <f t="shared" si="1"/>
        <v>-2.6813437625489073E-2</v>
      </c>
      <c r="J21" s="50">
        <f t="shared" si="2"/>
        <v>-6.4471235553162462E-2</v>
      </c>
      <c r="K21" s="51">
        <f t="shared" si="3"/>
        <v>-9.6483826810830481E-2</v>
      </c>
      <c r="N21" s="30"/>
      <c r="O21" s="32" t="s">
        <v>38</v>
      </c>
      <c r="P21" s="33" t="s">
        <v>39</v>
      </c>
      <c r="Q21" s="33" t="s">
        <v>40</v>
      </c>
      <c r="R21" s="34" t="s">
        <v>41</v>
      </c>
      <c r="S21" s="32" t="s">
        <v>38</v>
      </c>
      <c r="T21" s="33" t="s">
        <v>39</v>
      </c>
      <c r="U21" s="33" t="s">
        <v>40</v>
      </c>
      <c r="V21" s="34" t="s">
        <v>41</v>
      </c>
      <c r="W21" s="32" t="s">
        <v>38</v>
      </c>
      <c r="X21" s="33" t="s">
        <v>39</v>
      </c>
      <c r="Y21" s="33" t="s">
        <v>40</v>
      </c>
      <c r="Z21" s="34" t="s">
        <v>41</v>
      </c>
    </row>
    <row r="22" spans="2:26">
      <c r="B22" s="19" t="s">
        <v>11</v>
      </c>
      <c r="C22" s="46">
        <v>250282.68799999999</v>
      </c>
      <c r="D22" s="47">
        <v>239711.1936</v>
      </c>
      <c r="E22" s="47">
        <v>230372.83679999999</v>
      </c>
      <c r="F22" s="47">
        <v>222514.7408</v>
      </c>
      <c r="G22" s="48">
        <v>239840.8192</v>
      </c>
      <c r="H22" s="49">
        <f t="shared" si="0"/>
        <v>4.3536662503194101E-2</v>
      </c>
      <c r="I22" s="50">
        <f t="shared" si="1"/>
        <v>-5.4046513196699165E-4</v>
      </c>
      <c r="J22" s="50">
        <f t="shared" si="2"/>
        <v>-3.9476109327765373E-2</v>
      </c>
      <c r="K22" s="51">
        <f t="shared" si="3"/>
        <v>-7.2239906692246655E-2</v>
      </c>
      <c r="N22" s="38" t="s">
        <v>57</v>
      </c>
      <c r="O22" s="111">
        <f>AVERAGE(H4:H7)</f>
        <v>-2.1247220277136117E-2</v>
      </c>
      <c r="P22" s="112">
        <f t="shared" ref="P22:R22" si="4">AVERAGE(I4:I7)</f>
        <v>-5.7164830225833935E-2</v>
      </c>
      <c r="Q22" s="112">
        <f t="shared" si="4"/>
        <v>-8.643325204359853E-2</v>
      </c>
      <c r="R22" s="113">
        <f t="shared" si="4"/>
        <v>-0.11898402261803268</v>
      </c>
      <c r="S22" s="42">
        <v>-7.5382222742766721E-4</v>
      </c>
      <c r="T22" s="43">
        <v>-4.0486401941394856E-2</v>
      </c>
      <c r="U22" s="43">
        <v>-7.7575219171274995E-2</v>
      </c>
      <c r="V22" s="44">
        <v>-0.1209391757332704</v>
      </c>
      <c r="W22" s="42"/>
      <c r="X22" s="43"/>
      <c r="Y22" s="43"/>
      <c r="Z22" s="44"/>
    </row>
    <row r="23" spans="2:26" ht="15.75" thickBot="1">
      <c r="B23" s="23" t="s">
        <v>12</v>
      </c>
      <c r="C23" s="46">
        <v>248965.32800000001</v>
      </c>
      <c r="D23" s="47">
        <v>238090.77679999999</v>
      </c>
      <c r="E23" s="47">
        <v>228615.57199999999</v>
      </c>
      <c r="F23" s="47">
        <v>220982.076</v>
      </c>
      <c r="G23" s="48">
        <v>238882.92</v>
      </c>
      <c r="H23" s="49">
        <f t="shared" si="0"/>
        <v>4.2206483410366868E-2</v>
      </c>
      <c r="I23" s="50">
        <f t="shared" si="1"/>
        <v>-3.3160311335779903E-3</v>
      </c>
      <c r="J23" s="50">
        <f t="shared" si="2"/>
        <v>-4.29806701960945E-2</v>
      </c>
      <c r="K23" s="51">
        <f t="shared" si="3"/>
        <v>-7.4935637926730012E-2</v>
      </c>
      <c r="N23" s="45" t="s">
        <v>58</v>
      </c>
      <c r="O23" s="101">
        <f>AVERAGE(H8:H12)</f>
        <v>3.9568105792599721E-2</v>
      </c>
      <c r="P23" s="99">
        <f t="shared" ref="P23:R23" si="5">AVERAGE(I8:I12)</f>
        <v>-1.0605114594800611E-3</v>
      </c>
      <c r="Q23" s="99">
        <f t="shared" si="5"/>
        <v>-3.0948109985795801E-2</v>
      </c>
      <c r="R23" s="102">
        <f t="shared" si="5"/>
        <v>-6.1030431232730928E-2</v>
      </c>
      <c r="S23" s="49">
        <v>7.1731735825825274E-2</v>
      </c>
      <c r="T23" s="50">
        <v>2.6137668995989505E-2</v>
      </c>
      <c r="U23" s="50">
        <v>-9.8017568792265058E-3</v>
      </c>
      <c r="V23" s="51">
        <v>-4.608475479857882E-2</v>
      </c>
      <c r="W23" s="49">
        <v>7.5905513290704191E-2</v>
      </c>
      <c r="X23" s="50">
        <v>3.0486842637804112E-2</v>
      </c>
      <c r="Y23" s="50">
        <v>-2.7618947133251177E-3</v>
      </c>
      <c r="Z23" s="51">
        <v>-3.8630051831800773E-2</v>
      </c>
    </row>
    <row r="24" spans="2:26">
      <c r="B24" s="97" t="s">
        <v>13</v>
      </c>
      <c r="C24" s="46">
        <v>119445.9816</v>
      </c>
      <c r="D24" s="47">
        <v>114638.6688</v>
      </c>
      <c r="E24" s="47">
        <v>111072.52559999999</v>
      </c>
      <c r="F24" s="47">
        <v>107532.7424</v>
      </c>
      <c r="G24" s="48">
        <v>112063.8664</v>
      </c>
      <c r="H24" s="49">
        <f t="shared" si="0"/>
        <v>6.5874179047600664E-2</v>
      </c>
      <c r="I24" s="50">
        <f t="shared" si="1"/>
        <v>2.2976205290022016E-2</v>
      </c>
      <c r="J24" s="50">
        <f t="shared" si="2"/>
        <v>-8.846212716430114E-3</v>
      </c>
      <c r="K24" s="51">
        <f t="shared" si="3"/>
        <v>-4.0433407712586258E-2</v>
      </c>
      <c r="N24" s="45" t="s">
        <v>59</v>
      </c>
      <c r="O24" s="101">
        <f>AVERAGE(H13:H16)</f>
        <v>4.8306793221142952E-2</v>
      </c>
      <c r="P24" s="99">
        <f t="shared" ref="P24:R24" si="6">AVERAGE(I13:I16)</f>
        <v>9.1299436421111747E-3</v>
      </c>
      <c r="Q24" s="99">
        <f t="shared" si="6"/>
        <v>-2.1398092413060701E-2</v>
      </c>
      <c r="R24" s="102">
        <f t="shared" si="6"/>
        <v>-5.2241380347939251E-2</v>
      </c>
      <c r="S24" s="49">
        <v>6.5496522661398521E-2</v>
      </c>
      <c r="T24" s="50">
        <v>2.2060237088435894E-2</v>
      </c>
      <c r="U24" s="50">
        <v>-1.3388682724150898E-2</v>
      </c>
      <c r="V24" s="51">
        <v>-4.8987598288943321E-2</v>
      </c>
      <c r="W24" s="49">
        <v>7.040965599482224E-2</v>
      </c>
      <c r="X24" s="50">
        <v>2.6538978576047319E-2</v>
      </c>
      <c r="Y24" s="50">
        <v>-6.4150115720609672E-3</v>
      </c>
      <c r="Z24" s="51">
        <v>-4.1037581059121482E-2</v>
      </c>
    </row>
    <row r="25" spans="2:26">
      <c r="B25" s="19" t="s">
        <v>14</v>
      </c>
      <c r="C25" s="46">
        <v>99641.448499999999</v>
      </c>
      <c r="D25" s="47">
        <v>94706.140799999994</v>
      </c>
      <c r="E25" s="47">
        <v>90540.345100000006</v>
      </c>
      <c r="F25" s="47">
        <v>86474.9424</v>
      </c>
      <c r="G25" s="48">
        <v>94488.569300000003</v>
      </c>
      <c r="H25" s="49">
        <f t="shared" si="0"/>
        <v>5.4534418693965719E-2</v>
      </c>
      <c r="I25" s="50">
        <f t="shared" si="1"/>
        <v>2.3026224400668422E-3</v>
      </c>
      <c r="J25" s="50">
        <f t="shared" si="2"/>
        <v>-4.1785204594054499E-2</v>
      </c>
      <c r="K25" s="51">
        <f t="shared" si="3"/>
        <v>-8.4810543321455531E-2</v>
      </c>
      <c r="N25" s="45" t="s">
        <v>60</v>
      </c>
      <c r="O25" s="101">
        <f>AVERAGE(H17:H20)</f>
        <v>2.3431891691782201E-2</v>
      </c>
      <c r="P25" s="99">
        <f t="shared" ref="P25:R25" si="7">AVERAGE(I17:I20)</f>
        <v>-1.3417999167210488E-2</v>
      </c>
      <c r="Q25" s="99">
        <f t="shared" si="7"/>
        <v>-4.3623408792728233E-2</v>
      </c>
      <c r="R25" s="102">
        <f t="shared" si="7"/>
        <v>-7.4585796994206088E-2</v>
      </c>
      <c r="S25" s="49">
        <v>4.9446685731963418E-2</v>
      </c>
      <c r="T25" s="50">
        <v>9.5574241241529901E-3</v>
      </c>
      <c r="U25" s="50">
        <v>-2.768373914378696E-2</v>
      </c>
      <c r="V25" s="51">
        <v>-6.8615598658121696E-2</v>
      </c>
      <c r="W25" s="49">
        <v>5.6600954067912199E-2</v>
      </c>
      <c r="X25" s="50">
        <v>1.5307026522808326E-2</v>
      </c>
      <c r="Y25" s="50">
        <v>-1.88904136102922E-2</v>
      </c>
      <c r="Z25" s="51">
        <v>-5.4268798722933373E-2</v>
      </c>
    </row>
    <row r="26" spans="2:26">
      <c r="B26" s="19" t="s">
        <v>15</v>
      </c>
      <c r="C26" s="46">
        <v>96570.204800000007</v>
      </c>
      <c r="D26" s="47">
        <v>92026.457599999994</v>
      </c>
      <c r="E26" s="47">
        <v>88323.937600000005</v>
      </c>
      <c r="F26" s="47">
        <v>84215.768800000005</v>
      </c>
      <c r="G26" s="48">
        <v>89990.508799999996</v>
      </c>
      <c r="H26" s="49">
        <f t="shared" si="0"/>
        <v>7.311544392557108E-2</v>
      </c>
      <c r="I26" s="50">
        <f t="shared" si="1"/>
        <v>2.2624039214233206E-2</v>
      </c>
      <c r="J26" s="50">
        <f t="shared" si="2"/>
        <v>-1.8519410793685739E-2</v>
      </c>
      <c r="K26" s="51">
        <f t="shared" si="3"/>
        <v>-6.4170545060858578E-2</v>
      </c>
      <c r="N26" s="45" t="s">
        <v>61</v>
      </c>
      <c r="O26" s="101">
        <f>AVERAGE(H21:H23)</f>
        <v>3.3717427997068346E-2</v>
      </c>
      <c r="P26" s="99">
        <f t="shared" ref="P26:R26" si="8">AVERAGE(I21:I23)</f>
        <v>-1.0223311297011352E-2</v>
      </c>
      <c r="Q26" s="99">
        <f t="shared" si="8"/>
        <v>-4.8976005025674112E-2</v>
      </c>
      <c r="R26" s="102">
        <f t="shared" si="8"/>
        <v>-8.1219790476602383E-2</v>
      </c>
      <c r="S26" s="49"/>
      <c r="T26" s="50"/>
      <c r="U26" s="50"/>
      <c r="V26" s="51"/>
      <c r="W26" s="49">
        <v>6.5049241058814419E-2</v>
      </c>
      <c r="X26" s="50">
        <v>2.7146964731896529E-2</v>
      </c>
      <c r="Y26" s="50">
        <v>-8.8514300830589889E-3</v>
      </c>
      <c r="Z26" s="51">
        <v>-4.4047648775785618E-2</v>
      </c>
    </row>
    <row r="27" spans="2:26" ht="15.75" thickBot="1">
      <c r="B27" s="23" t="s">
        <v>16</v>
      </c>
      <c r="C27" s="53">
        <v>23584.846399999999</v>
      </c>
      <c r="D27" s="54">
        <v>22468.546200000001</v>
      </c>
      <c r="E27" s="54">
        <v>21476.079699999998</v>
      </c>
      <c r="F27" s="54">
        <v>20438.1459</v>
      </c>
      <c r="G27" s="55">
        <v>24135.849600000001</v>
      </c>
      <c r="H27" s="56">
        <f t="shared" si="0"/>
        <v>-2.2829244013850784E-2</v>
      </c>
      <c r="I27" s="57">
        <f t="shared" si="1"/>
        <v>-6.9079954823715858E-2</v>
      </c>
      <c r="J27" s="57">
        <f t="shared" si="2"/>
        <v>-0.11019996992357803</v>
      </c>
      <c r="K27" s="58">
        <f t="shared" si="3"/>
        <v>-0.15320379275150942</v>
      </c>
      <c r="N27" s="52" t="s">
        <v>62</v>
      </c>
      <c r="O27" s="103">
        <f>AVERAGE(H24:H27)</f>
        <v>4.2673699413321671E-2</v>
      </c>
      <c r="P27" s="104">
        <f t="shared" ref="P27:R27" si="9">AVERAGE(I24:I27)</f>
        <v>-5.2942719698484478E-3</v>
      </c>
      <c r="Q27" s="104">
        <f t="shared" si="9"/>
        <v>-4.4837699506937098E-2</v>
      </c>
      <c r="R27" s="105">
        <f t="shared" si="9"/>
        <v>-8.5654572211602442E-2</v>
      </c>
      <c r="S27" s="63">
        <v>7.1865141173833181E-3</v>
      </c>
      <c r="T27" s="64">
        <v>-3.8181136641476647E-2</v>
      </c>
      <c r="U27" s="64">
        <v>-8.8557029372045265E-2</v>
      </c>
      <c r="V27" s="65">
        <v>-0.14268026895420718</v>
      </c>
      <c r="W27" s="63">
        <v>-7.091445102431683E-3</v>
      </c>
      <c r="X27" s="64">
        <v>-5.0964519744295098E-2</v>
      </c>
      <c r="Y27" s="64">
        <v>-9.6818564614436275E-2</v>
      </c>
      <c r="Z27" s="65">
        <v>-0.14851380315928731</v>
      </c>
    </row>
    <row r="28" spans="2:26" ht="15.75" thickBot="1">
      <c r="B28" s="38" t="s">
        <v>43</v>
      </c>
      <c r="C28" s="78"/>
      <c r="D28" s="79"/>
      <c r="E28" s="79"/>
      <c r="F28" s="79"/>
      <c r="G28" s="79"/>
      <c r="H28" s="59">
        <f>AVERAGE(H4:H23)</f>
        <v>2.5047933574867998E-2</v>
      </c>
      <c r="I28" s="60">
        <f>AVERAGE(I4:I23)</f>
        <v>-1.4089201709608368E-2</v>
      </c>
      <c r="J28" s="60">
        <f>AVERAGE(J4:J23)</f>
        <v>-4.5374378900177571E-2</v>
      </c>
      <c r="K28" s="61">
        <f>AVERAGE(K4:K23)</f>
        <v>-7.6602816371708696E-2</v>
      </c>
      <c r="N28" s="31" t="s">
        <v>24</v>
      </c>
      <c r="O28" s="106">
        <f>H29</f>
        <v>2.7985561214610277E-2</v>
      </c>
      <c r="P28" s="107">
        <f t="shared" ref="P28:R28" si="10">I29</f>
        <v>-1.2623380086315047E-2</v>
      </c>
      <c r="Q28" s="107">
        <f t="shared" si="10"/>
        <v>-4.5284932334637491E-2</v>
      </c>
      <c r="R28" s="108">
        <f t="shared" si="10"/>
        <v>-7.8111442345024318E-2</v>
      </c>
      <c r="S28" s="109">
        <v>4.0198203822018892E-2</v>
      </c>
      <c r="T28" s="110">
        <v>-2.7386268810087118E-3</v>
      </c>
      <c r="U28" s="110">
        <v>-4.1801307906722152E-2</v>
      </c>
      <c r="V28" s="91">
        <v>-8.3586397168145934E-2</v>
      </c>
      <c r="W28" s="109">
        <v>5.2717597473558753E-2</v>
      </c>
      <c r="X28" s="110">
        <v>9.870052440147617E-3</v>
      </c>
      <c r="Y28" s="110">
        <v>-2.6442986150148017E-2</v>
      </c>
      <c r="Z28" s="91">
        <v>-6.5028696862586471E-2</v>
      </c>
    </row>
    <row r="29" spans="2:26" ht="15.75" thickBot="1">
      <c r="B29" s="62" t="s">
        <v>44</v>
      </c>
      <c r="C29" s="80"/>
      <c r="D29" s="81"/>
      <c r="E29" s="81"/>
      <c r="F29" s="81"/>
      <c r="G29" s="81"/>
      <c r="H29" s="63">
        <f>AVERAGE(H4:H27)</f>
        <v>2.7985561214610277E-2</v>
      </c>
      <c r="I29" s="64">
        <f>AVERAGE(I4:I27)</f>
        <v>-1.2623380086315047E-2</v>
      </c>
      <c r="J29" s="64">
        <f>AVERAGE(J4:J27)</f>
        <v>-4.5284932334637491E-2</v>
      </c>
      <c r="K29" s="65">
        <f>AVERAGE(K4:K27)</f>
        <v>-7.8111442345024318E-2</v>
      </c>
    </row>
    <row r="32" spans="2:26" ht="15.75" thickBot="1"/>
    <row r="33" spans="1:11" ht="15.75" thickBot="1">
      <c r="A33" t="s">
        <v>46</v>
      </c>
      <c r="B33" s="30"/>
      <c r="C33" s="82" t="s">
        <v>36</v>
      </c>
      <c r="D33" s="83"/>
      <c r="E33" s="83"/>
      <c r="F33" s="83"/>
      <c r="G33" s="84"/>
      <c r="H33" s="82" t="s">
        <v>37</v>
      </c>
      <c r="I33" s="83"/>
      <c r="J33" s="83"/>
      <c r="K33" s="84"/>
    </row>
    <row r="34" spans="1:11" ht="15.75" thickBot="1">
      <c r="B34" s="14" t="s">
        <v>20</v>
      </c>
      <c r="C34" s="32" t="s">
        <v>38</v>
      </c>
      <c r="D34" s="33" t="s">
        <v>39</v>
      </c>
      <c r="E34" s="33" t="s">
        <v>40</v>
      </c>
      <c r="F34" s="33" t="s">
        <v>41</v>
      </c>
      <c r="G34" s="34" t="s">
        <v>42</v>
      </c>
      <c r="H34" s="32" t="s">
        <v>38</v>
      </c>
      <c r="I34" s="33" t="s">
        <v>39</v>
      </c>
      <c r="J34" s="33" t="s">
        <v>40</v>
      </c>
      <c r="K34" s="34" t="s">
        <v>41</v>
      </c>
    </row>
    <row r="35" spans="1:11">
      <c r="B35" s="15" t="s">
        <v>25</v>
      </c>
      <c r="C35" s="39">
        <v>548739.43999999994</v>
      </c>
      <c r="D35" s="40">
        <v>527872.88800000004</v>
      </c>
      <c r="E35" s="40">
        <v>509203.56479999999</v>
      </c>
      <c r="F35" s="40">
        <v>489910.38880000002</v>
      </c>
      <c r="G35" s="66">
        <v>519572.28</v>
      </c>
      <c r="H35" s="42">
        <f>(C35-G35)/G35</f>
        <v>5.6136867039942764E-2</v>
      </c>
      <c r="I35" s="43">
        <f>(D35-G35)/G35</f>
        <v>1.597584844210705E-2</v>
      </c>
      <c r="J35" s="43">
        <f>(E35-G35)/G35</f>
        <v>-1.9956251707654679E-2</v>
      </c>
      <c r="K35" s="44">
        <f>(F35-G35)/G35</f>
        <v>-5.7089056406165496E-2</v>
      </c>
    </row>
    <row r="36" spans="1:11">
      <c r="B36" s="19" t="s">
        <v>26</v>
      </c>
      <c r="C36" s="46">
        <v>586344.31200000003</v>
      </c>
      <c r="D36" s="47">
        <v>561439.90079999994</v>
      </c>
      <c r="E36" s="47">
        <v>539068.61600000004</v>
      </c>
      <c r="F36" s="47">
        <v>512058.40159999998</v>
      </c>
      <c r="G36" s="67">
        <v>584156.17119999998</v>
      </c>
      <c r="H36" s="49">
        <f t="shared" ref="H36:H58" si="11">(C36-G36)/G36</f>
        <v>3.7458147459181581E-3</v>
      </c>
      <c r="I36" s="50">
        <f t="shared" ref="I36:I58" si="12">(D36-G36)/G36</f>
        <v>-3.8887324177942433E-2</v>
      </c>
      <c r="J36" s="50">
        <f t="shared" ref="J36:J58" si="13">(E36-G36)/G36</f>
        <v>-7.7184077517111649E-2</v>
      </c>
      <c r="K36" s="51">
        <f t="shared" ref="K36:K58" si="14">(F36-G36)/G36</f>
        <v>-0.12342207983850192</v>
      </c>
    </row>
    <row r="37" spans="1:11">
      <c r="B37" s="19" t="s">
        <v>27</v>
      </c>
      <c r="C37" s="46">
        <v>1701851.2368000001</v>
      </c>
      <c r="D37" s="47">
        <v>1649359.2816000001</v>
      </c>
      <c r="E37" s="47">
        <v>1591024.0288</v>
      </c>
      <c r="F37" s="47">
        <v>1523794.2128000001</v>
      </c>
      <c r="G37" s="67">
        <v>1812523.5696</v>
      </c>
      <c r="H37" s="49">
        <f t="shared" si="11"/>
        <v>-6.1059803390266475E-2</v>
      </c>
      <c r="I37" s="50">
        <f t="shared" si="12"/>
        <v>-9.0020505518727201E-2</v>
      </c>
      <c r="J37" s="50">
        <f t="shared" si="13"/>
        <v>-0.12220505405559062</v>
      </c>
      <c r="K37" s="51">
        <f t="shared" si="14"/>
        <v>-0.1592968839923658</v>
      </c>
    </row>
    <row r="38" spans="1:11" ht="15.75" thickBot="1">
      <c r="B38" s="23" t="s">
        <v>28</v>
      </c>
      <c r="C38" s="46">
        <v>1111501.3696000001</v>
      </c>
      <c r="D38" s="47">
        <v>1058969.2191999999</v>
      </c>
      <c r="E38" s="47">
        <v>1012264.9264</v>
      </c>
      <c r="F38" s="47">
        <v>953254.45279999997</v>
      </c>
      <c r="G38" s="67">
        <v>1113548.2575999999</v>
      </c>
      <c r="H38" s="49">
        <f t="shared" si="11"/>
        <v>-1.8381673053051192E-3</v>
      </c>
      <c r="I38" s="50">
        <f t="shared" si="12"/>
        <v>-4.9013626511016838E-2</v>
      </c>
      <c r="J38" s="50">
        <f t="shared" si="13"/>
        <v>-9.0955493404743043E-2</v>
      </c>
      <c r="K38" s="51">
        <f t="shared" si="14"/>
        <v>-0.14394868269604838</v>
      </c>
    </row>
    <row r="39" spans="1:11">
      <c r="B39" s="15" t="s">
        <v>29</v>
      </c>
      <c r="C39" s="46">
        <v>246530.88879999999</v>
      </c>
      <c r="D39" s="47">
        <v>236177.6488</v>
      </c>
      <c r="E39" s="47">
        <v>227649.55439999999</v>
      </c>
      <c r="F39" s="47">
        <v>219529.74479999999</v>
      </c>
      <c r="G39" s="67">
        <v>230895.6856</v>
      </c>
      <c r="H39" s="49">
        <f t="shared" si="11"/>
        <v>6.7715441106535726E-2</v>
      </c>
      <c r="I39" s="50">
        <f t="shared" si="12"/>
        <v>2.2875971832364107E-2</v>
      </c>
      <c r="J39" s="50">
        <f t="shared" si="13"/>
        <v>-1.4058864684130779E-2</v>
      </c>
      <c r="K39" s="51">
        <f t="shared" si="14"/>
        <v>-4.9225436025210907E-2</v>
      </c>
    </row>
    <row r="40" spans="1:11">
      <c r="B40" s="19" t="s">
        <v>30</v>
      </c>
      <c r="C40" s="46">
        <v>254228.07199999999</v>
      </c>
      <c r="D40" s="47">
        <v>243165.88560000001</v>
      </c>
      <c r="E40" s="47">
        <v>234845.3584</v>
      </c>
      <c r="F40" s="47">
        <v>227646.48319999999</v>
      </c>
      <c r="G40" s="67">
        <v>235631.9296</v>
      </c>
      <c r="H40" s="49">
        <f t="shared" si="11"/>
        <v>7.8920299263211494E-2</v>
      </c>
      <c r="I40" s="50">
        <f t="shared" si="12"/>
        <v>3.1973408751476799E-2</v>
      </c>
      <c r="J40" s="50">
        <f t="shared" si="13"/>
        <v>-3.3381350368571006E-3</v>
      </c>
      <c r="K40" s="51">
        <f t="shared" si="14"/>
        <v>-3.3889492029182171E-2</v>
      </c>
    </row>
    <row r="41" spans="1:11">
      <c r="B41" s="19" t="s">
        <v>0</v>
      </c>
      <c r="C41" s="46">
        <v>630945.27359999996</v>
      </c>
      <c r="D41" s="47">
        <v>603380.10959999997</v>
      </c>
      <c r="E41" s="47">
        <v>584527.12560000003</v>
      </c>
      <c r="F41" s="47">
        <v>565747.54960000003</v>
      </c>
      <c r="G41" s="67">
        <v>576386.00159999996</v>
      </c>
      <c r="H41" s="49">
        <f t="shared" si="11"/>
        <v>9.4657524382181321E-2</v>
      </c>
      <c r="I41" s="50">
        <f t="shared" si="12"/>
        <v>4.6833385830097524E-2</v>
      </c>
      <c r="J41" s="50">
        <f t="shared" si="13"/>
        <v>1.4124430463961618E-2</v>
      </c>
      <c r="K41" s="51">
        <f t="shared" si="14"/>
        <v>-1.8457165806366683E-2</v>
      </c>
    </row>
    <row r="42" spans="1:11">
      <c r="B42" s="19" t="s">
        <v>1</v>
      </c>
      <c r="C42" s="46">
        <v>564247.54639999999</v>
      </c>
      <c r="D42" s="47">
        <v>540396.68559999997</v>
      </c>
      <c r="E42" s="47">
        <v>520748.91680000001</v>
      </c>
      <c r="F42" s="47">
        <v>498600.71360000002</v>
      </c>
      <c r="G42" s="67">
        <v>532851.31440000003</v>
      </c>
      <c r="H42" s="49">
        <f t="shared" si="11"/>
        <v>5.8921187114556843E-2</v>
      </c>
      <c r="I42" s="50">
        <f t="shared" si="12"/>
        <v>1.4160368936118994E-2</v>
      </c>
      <c r="J42" s="50">
        <f t="shared" si="13"/>
        <v>-2.2712522748728769E-2</v>
      </c>
      <c r="K42" s="51">
        <f t="shared" si="14"/>
        <v>-6.4277969997252979E-2</v>
      </c>
    </row>
    <row r="43" spans="1:11" ht="15.75" thickBot="1">
      <c r="B43" s="23" t="s">
        <v>2</v>
      </c>
      <c r="C43" s="46">
        <v>737759.53200000001</v>
      </c>
      <c r="D43" s="47">
        <v>707370.03200000001</v>
      </c>
      <c r="E43" s="47">
        <v>680974.55200000003</v>
      </c>
      <c r="F43" s="47">
        <v>652013.25120000006</v>
      </c>
      <c r="G43" s="67">
        <v>697022.58559999999</v>
      </c>
      <c r="H43" s="49">
        <f t="shared" si="11"/>
        <v>5.8444227262640966E-2</v>
      </c>
      <c r="I43" s="50">
        <f t="shared" si="12"/>
        <v>1.4845209629890098E-2</v>
      </c>
      <c r="J43" s="50">
        <f t="shared" si="13"/>
        <v>-2.3023692390377496E-2</v>
      </c>
      <c r="K43" s="51">
        <f t="shared" si="14"/>
        <v>-6.4573710134881362E-2</v>
      </c>
    </row>
    <row r="44" spans="1:11">
      <c r="B44" s="15" t="s">
        <v>3</v>
      </c>
      <c r="C44" s="46">
        <v>90786.061600000001</v>
      </c>
      <c r="D44" s="47">
        <v>87396.116800000003</v>
      </c>
      <c r="E44" s="47">
        <v>84506.164000000004</v>
      </c>
      <c r="F44" s="47">
        <v>81356.914399999994</v>
      </c>
      <c r="G44" s="67">
        <v>86277.384000000005</v>
      </c>
      <c r="H44" s="49">
        <f t="shared" si="11"/>
        <v>5.2257931232592716E-2</v>
      </c>
      <c r="I44" s="50">
        <f t="shared" si="12"/>
        <v>1.2966698202161507E-2</v>
      </c>
      <c r="J44" s="50">
        <f t="shared" si="13"/>
        <v>-2.0529366073500803E-2</v>
      </c>
      <c r="K44" s="51">
        <f t="shared" si="14"/>
        <v>-5.7030815862474583E-2</v>
      </c>
    </row>
    <row r="45" spans="1:11">
      <c r="B45" s="19" t="s">
        <v>4</v>
      </c>
      <c r="C45" s="46">
        <v>119863.63679999999</v>
      </c>
      <c r="D45" s="47">
        <v>114631.55839999999</v>
      </c>
      <c r="E45" s="47">
        <v>110826.5272</v>
      </c>
      <c r="F45" s="47">
        <v>107288.3376</v>
      </c>
      <c r="G45" s="67">
        <v>110891.1672</v>
      </c>
      <c r="H45" s="49">
        <f t="shared" si="11"/>
        <v>8.0912392091766136E-2</v>
      </c>
      <c r="I45" s="50">
        <f t="shared" si="12"/>
        <v>3.3730289746648087E-2</v>
      </c>
      <c r="J45" s="50">
        <f t="shared" si="13"/>
        <v>-5.8291387521800225E-4</v>
      </c>
      <c r="K45" s="51">
        <f t="shared" si="14"/>
        <v>-3.2489779763090074E-2</v>
      </c>
    </row>
    <row r="46" spans="1:11">
      <c r="B46" s="19" t="s">
        <v>5</v>
      </c>
      <c r="C46" s="46">
        <v>106568.7592</v>
      </c>
      <c r="D46" s="47">
        <v>102156.08960000001</v>
      </c>
      <c r="E46" s="47">
        <v>98731.411200000002</v>
      </c>
      <c r="F46" s="47">
        <v>95381.349600000001</v>
      </c>
      <c r="G46" s="67">
        <v>99121.042400000006</v>
      </c>
      <c r="H46" s="49">
        <f t="shared" si="11"/>
        <v>7.5137595607045332E-2</v>
      </c>
      <c r="I46" s="50">
        <f t="shared" si="12"/>
        <v>3.0619605348298887E-2</v>
      </c>
      <c r="J46" s="50">
        <f t="shared" si="13"/>
        <v>-3.9308626157063438E-3</v>
      </c>
      <c r="K46" s="51">
        <f t="shared" si="14"/>
        <v>-3.7728545921748742E-2</v>
      </c>
    </row>
    <row r="47" spans="1:11" ht="15.75" thickBot="1">
      <c r="B47" s="23" t="s">
        <v>6</v>
      </c>
      <c r="C47" s="46">
        <v>66393.533599999995</v>
      </c>
      <c r="D47" s="47">
        <v>63699.563999999998</v>
      </c>
      <c r="E47" s="47">
        <v>61214.657599999999</v>
      </c>
      <c r="F47" s="47">
        <v>58682.258399999999</v>
      </c>
      <c r="G47" s="67">
        <v>63011.207199999997</v>
      </c>
      <c r="H47" s="49">
        <f t="shared" si="11"/>
        <v>5.3678171714189891E-2</v>
      </c>
      <c r="I47" s="50">
        <f t="shared" si="12"/>
        <v>1.0924355056635091E-2</v>
      </c>
      <c r="J47" s="50">
        <f t="shared" si="13"/>
        <v>-2.8511588332178445E-2</v>
      </c>
      <c r="K47" s="51">
        <f t="shared" si="14"/>
        <v>-6.8701251608459871E-2</v>
      </c>
    </row>
    <row r="48" spans="1:11">
      <c r="B48" s="15" t="s">
        <v>7</v>
      </c>
      <c r="C48" s="46">
        <v>19053.108</v>
      </c>
      <c r="D48" s="47">
        <v>18519.567200000001</v>
      </c>
      <c r="E48" s="47">
        <v>17690.4208</v>
      </c>
      <c r="F48" s="47">
        <v>16648.0216</v>
      </c>
      <c r="G48" s="67">
        <v>19031.996800000001</v>
      </c>
      <c r="H48" s="49">
        <f t="shared" si="11"/>
        <v>1.1092477695246023E-3</v>
      </c>
      <c r="I48" s="50">
        <f t="shared" si="12"/>
        <v>-2.6924636725453813E-2</v>
      </c>
      <c r="J48" s="50">
        <f t="shared" si="13"/>
        <v>-7.049055409677249E-2</v>
      </c>
      <c r="K48" s="51">
        <f t="shared" si="14"/>
        <v>-0.12526143341932469</v>
      </c>
    </row>
    <row r="49" spans="1:18">
      <c r="B49" s="19" t="s">
        <v>8</v>
      </c>
      <c r="C49" s="46">
        <v>30847.2536</v>
      </c>
      <c r="D49" s="47">
        <v>29545.970399999998</v>
      </c>
      <c r="E49" s="47">
        <v>28597.9</v>
      </c>
      <c r="F49" s="47">
        <v>27550.470399999998</v>
      </c>
      <c r="G49" s="67">
        <v>28503.0216</v>
      </c>
      <c r="H49" s="49">
        <f t="shared" si="11"/>
        <v>8.224503468081433E-2</v>
      </c>
      <c r="I49" s="50">
        <f t="shared" si="12"/>
        <v>3.6590815340083044E-2</v>
      </c>
      <c r="J49" s="50">
        <f t="shared" si="13"/>
        <v>3.3287137529307217E-3</v>
      </c>
      <c r="K49" s="51">
        <f t="shared" si="14"/>
        <v>-3.3419305972809621E-2</v>
      </c>
    </row>
    <row r="50" spans="1:18">
      <c r="B50" s="19" t="s">
        <v>9</v>
      </c>
      <c r="C50" s="46">
        <v>26985.209599999998</v>
      </c>
      <c r="D50" s="47">
        <v>25822</v>
      </c>
      <c r="E50" s="47">
        <v>24965.853599999999</v>
      </c>
      <c r="F50" s="47">
        <v>24161.155999999999</v>
      </c>
      <c r="G50" s="67">
        <v>24986.5664</v>
      </c>
      <c r="H50" s="49">
        <f t="shared" si="11"/>
        <v>7.9988709453092305E-2</v>
      </c>
      <c r="I50" s="50">
        <f t="shared" si="12"/>
        <v>3.3435310263358164E-2</v>
      </c>
      <c r="J50" s="50">
        <f t="shared" si="13"/>
        <v>-8.2895743530416214E-4</v>
      </c>
      <c r="K50" s="51">
        <f t="shared" si="14"/>
        <v>-3.3034166711277332E-2</v>
      </c>
    </row>
    <row r="51" spans="1:18" ht="15.75" thickBot="1">
      <c r="B51" s="23" t="s">
        <v>6</v>
      </c>
      <c r="C51" s="46">
        <v>15081.1</v>
      </c>
      <c r="D51" s="47">
        <v>14507.9208</v>
      </c>
      <c r="E51" s="47">
        <v>13955.7816</v>
      </c>
      <c r="F51" s="47">
        <v>13372.575199999999</v>
      </c>
      <c r="G51" s="67">
        <v>14578.946400000001</v>
      </c>
      <c r="H51" s="49">
        <f t="shared" si="11"/>
        <v>3.4443751024422424E-2</v>
      </c>
      <c r="I51" s="50">
        <f t="shared" si="12"/>
        <v>-4.8717923813754362E-3</v>
      </c>
      <c r="J51" s="50">
        <f t="shared" si="13"/>
        <v>-4.2744158796001915E-2</v>
      </c>
      <c r="K51" s="51">
        <f t="shared" si="14"/>
        <v>-8.2747488529075139E-2</v>
      </c>
    </row>
    <row r="52" spans="1:18">
      <c r="B52" s="15" t="s">
        <v>10</v>
      </c>
      <c r="C52" s="46"/>
      <c r="D52" s="47"/>
      <c r="E52" s="47"/>
      <c r="F52" s="47"/>
      <c r="G52" s="67"/>
      <c r="H52" s="49"/>
      <c r="I52" s="50"/>
      <c r="J52" s="50"/>
      <c r="K52" s="51"/>
    </row>
    <row r="53" spans="1:18">
      <c r="B53" s="19" t="s">
        <v>11</v>
      </c>
      <c r="C53" s="46"/>
      <c r="D53" s="47"/>
      <c r="E53" s="47"/>
      <c r="F53" s="47"/>
      <c r="G53" s="67"/>
      <c r="H53" s="49"/>
      <c r="I53" s="50"/>
      <c r="J53" s="50"/>
      <c r="K53" s="51"/>
      <c r="N53" t="s">
        <v>51</v>
      </c>
      <c r="O53" s="98">
        <f>AVERAGE(H35:H38)</f>
        <v>-7.5382222742766721E-4</v>
      </c>
      <c r="P53" s="98">
        <f t="shared" ref="P53" si="15">AVERAGE(I35:I38)</f>
        <v>-4.0486401941394856E-2</v>
      </c>
      <c r="Q53" s="98">
        <f t="shared" ref="Q53" si="16">AVERAGE(J35:J38)</f>
        <v>-7.7575219171274995E-2</v>
      </c>
      <c r="R53" s="98">
        <f t="shared" ref="R53" si="17">AVERAGE(K35:K38)</f>
        <v>-0.1209391757332704</v>
      </c>
    </row>
    <row r="54" spans="1:18" ht="15.75" thickBot="1">
      <c r="B54" s="23" t="s">
        <v>12</v>
      </c>
      <c r="C54" s="46"/>
      <c r="D54" s="47"/>
      <c r="E54" s="47"/>
      <c r="F54" s="47"/>
      <c r="G54" s="67"/>
      <c r="H54" s="49"/>
      <c r="I54" s="50"/>
      <c r="J54" s="50"/>
      <c r="K54" s="51"/>
      <c r="N54" t="s">
        <v>52</v>
      </c>
      <c r="O54" s="98">
        <f>AVERAGE(H39:H43)</f>
        <v>7.1731735825825274E-2</v>
      </c>
      <c r="P54" s="98">
        <f t="shared" ref="P54" si="18">AVERAGE(I39:I43)</f>
        <v>2.6137668995989505E-2</v>
      </c>
      <c r="Q54" s="98">
        <f t="shared" ref="Q54" si="19">AVERAGE(J39:J43)</f>
        <v>-9.8017568792265058E-3</v>
      </c>
      <c r="R54" s="98">
        <f t="shared" ref="R54" si="20">AVERAGE(K39:K43)</f>
        <v>-4.608475479857882E-2</v>
      </c>
    </row>
    <row r="55" spans="1:18">
      <c r="B55" s="97" t="s">
        <v>13</v>
      </c>
      <c r="C55" s="46">
        <v>85963.58</v>
      </c>
      <c r="D55" s="47">
        <v>82763.311199999996</v>
      </c>
      <c r="E55" s="47">
        <v>79993.143200000006</v>
      </c>
      <c r="F55" s="47">
        <v>76934.031199999998</v>
      </c>
      <c r="G55" s="67">
        <v>81861.375199999995</v>
      </c>
      <c r="H55" s="49">
        <f t="shared" si="11"/>
        <v>5.0111603793335825E-2</v>
      </c>
      <c r="I55" s="50">
        <f t="shared" si="12"/>
        <v>1.1017845690918732E-2</v>
      </c>
      <c r="J55" s="50">
        <f t="shared" si="13"/>
        <v>-2.2821898550270007E-2</v>
      </c>
      <c r="K55" s="51">
        <f t="shared" si="14"/>
        <v>-6.0191317186667509E-2</v>
      </c>
      <c r="N55" t="s">
        <v>53</v>
      </c>
      <c r="O55" s="98">
        <f>AVERAGE(H44:H47)</f>
        <v>6.5496522661398521E-2</v>
      </c>
      <c r="P55" s="98">
        <f t="shared" ref="P55" si="21">AVERAGE(I44:I47)</f>
        <v>2.2060237088435894E-2</v>
      </c>
      <c r="Q55" s="98">
        <f t="shared" ref="Q55" si="22">AVERAGE(J44:J47)</f>
        <v>-1.3388682724150898E-2</v>
      </c>
      <c r="R55" s="98">
        <f t="shared" ref="R55" si="23">AVERAGE(K44:K47)</f>
        <v>-4.8987598288943321E-2</v>
      </c>
    </row>
    <row r="56" spans="1:18">
      <c r="B56" s="19" t="s">
        <v>14</v>
      </c>
      <c r="C56" s="46">
        <v>59879.724499999997</v>
      </c>
      <c r="D56" s="47">
        <v>56391.539499999999</v>
      </c>
      <c r="E56" s="47">
        <v>52450.3776</v>
      </c>
      <c r="F56" s="47">
        <v>48018.390200000002</v>
      </c>
      <c r="G56" s="67">
        <v>60871.522100000002</v>
      </c>
      <c r="H56" s="49">
        <f t="shared" si="11"/>
        <v>-1.629329390467148E-2</v>
      </c>
      <c r="I56" s="50">
        <f t="shared" si="12"/>
        <v>-7.3597348077484706E-2</v>
      </c>
      <c r="J56" s="50">
        <f t="shared" si="13"/>
        <v>-0.13834292637147647</v>
      </c>
      <c r="K56" s="51">
        <f t="shared" si="14"/>
        <v>-0.21115180722579632</v>
      </c>
      <c r="N56" t="s">
        <v>54</v>
      </c>
      <c r="O56" s="98">
        <f>AVERAGE(H48:H51)</f>
        <v>4.9446685731963418E-2</v>
      </c>
      <c r="P56" s="98">
        <f t="shared" ref="P56" si="24">AVERAGE(I48:I51)</f>
        <v>9.5574241241529901E-3</v>
      </c>
      <c r="Q56" s="98">
        <f t="shared" ref="Q56" si="25">AVERAGE(J48:J51)</f>
        <v>-2.768373914378696E-2</v>
      </c>
      <c r="R56" s="98">
        <f t="shared" ref="R56" si="26">AVERAGE(K48:K51)</f>
        <v>-6.8615598658121696E-2</v>
      </c>
    </row>
    <row r="57" spans="1:18">
      <c r="B57" s="19" t="s">
        <v>15</v>
      </c>
      <c r="C57" s="46">
        <v>5235.8119999999999</v>
      </c>
      <c r="D57" s="47">
        <v>5055.1016</v>
      </c>
      <c r="E57" s="47">
        <v>4804.5976000000001</v>
      </c>
      <c r="F57" s="47">
        <v>4591.3768</v>
      </c>
      <c r="G57" s="67">
        <v>4972.9408000000003</v>
      </c>
      <c r="H57" s="49">
        <f t="shared" si="11"/>
        <v>5.2860311548450278E-2</v>
      </c>
      <c r="I57" s="50">
        <f t="shared" si="12"/>
        <v>1.6521572104779458E-2</v>
      </c>
      <c r="J57" s="50">
        <f t="shared" si="13"/>
        <v>-3.3851840745821919E-2</v>
      </c>
      <c r="K57" s="51">
        <f t="shared" si="14"/>
        <v>-7.6728039875318899E-2</v>
      </c>
      <c r="N57" t="s">
        <v>55</v>
      </c>
      <c r="O57" s="98"/>
      <c r="P57" s="98"/>
      <c r="Q57" s="98"/>
      <c r="R57" s="98"/>
    </row>
    <row r="58" spans="1:18" ht="15.75" thickBot="1">
      <c r="B58" s="23" t="s">
        <v>16</v>
      </c>
      <c r="C58" s="68">
        <v>5509.7626</v>
      </c>
      <c r="D58" s="69">
        <v>5224.7372999999998</v>
      </c>
      <c r="E58" s="69">
        <v>4917.4242999999997</v>
      </c>
      <c r="F58" s="69">
        <v>4546.3990000000003</v>
      </c>
      <c r="G58" s="70">
        <v>5848.5861999999997</v>
      </c>
      <c r="H58" s="63">
        <f t="shared" si="11"/>
        <v>-5.7932564967581347E-2</v>
      </c>
      <c r="I58" s="64">
        <f t="shared" si="12"/>
        <v>-0.10666661628412008</v>
      </c>
      <c r="J58" s="64">
        <f t="shared" si="13"/>
        <v>-0.15921145182061266</v>
      </c>
      <c r="K58" s="65">
        <f t="shared" si="14"/>
        <v>-0.22264991152904601</v>
      </c>
      <c r="N58" t="s">
        <v>56</v>
      </c>
      <c r="O58" s="98">
        <f>AVERAGE(H55:H58)</f>
        <v>7.1865141173833181E-3</v>
      </c>
      <c r="P58" s="98">
        <f t="shared" ref="P58" si="27">AVERAGE(I55:I58)</f>
        <v>-3.8181136641476647E-2</v>
      </c>
      <c r="Q58" s="98">
        <f t="shared" ref="Q58" si="28">AVERAGE(J55:J58)</f>
        <v>-8.8557029372045265E-2</v>
      </c>
      <c r="R58" s="98">
        <f t="shared" ref="R58" si="29">AVERAGE(K55:K58)</f>
        <v>-0.14268026895420718</v>
      </c>
    </row>
    <row r="59" spans="1:18">
      <c r="B59" s="38" t="s">
        <v>43</v>
      </c>
      <c r="C59" s="78"/>
      <c r="D59" s="79"/>
      <c r="E59" s="79"/>
      <c r="F59" s="79"/>
      <c r="G59" s="79"/>
      <c r="H59" s="59">
        <f>AVERAGE(H35:H54)</f>
        <v>4.7965660223109614E-2</v>
      </c>
      <c r="I59" s="60">
        <f>AVERAGE(I35:I54)</f>
        <v>5.6007871802778615E-3</v>
      </c>
      <c r="J59" s="60">
        <f>AVERAGE(J35:J54)</f>
        <v>-3.079996167958729E-2</v>
      </c>
      <c r="K59" s="61">
        <f>AVERAGE(K35:K54)</f>
        <v>-6.968195674789622E-2</v>
      </c>
      <c r="N59" t="s">
        <v>24</v>
      </c>
      <c r="O59" s="98">
        <f>H60</f>
        <v>4.0198203822018892E-2</v>
      </c>
      <c r="P59" s="98">
        <f t="shared" ref="P59" si="30">I60</f>
        <v>-2.7386268810087118E-3</v>
      </c>
      <c r="Q59" s="98">
        <f t="shared" ref="Q59" si="31">J60</f>
        <v>-4.1801307906722152E-2</v>
      </c>
      <c r="R59" s="98">
        <f t="shared" ref="R59" si="32">K60</f>
        <v>-8.3586397168145934E-2</v>
      </c>
    </row>
    <row r="60" spans="1:18" ht="15.75" thickBot="1">
      <c r="B60" s="62" t="s">
        <v>44</v>
      </c>
      <c r="C60" s="80"/>
      <c r="D60" s="81"/>
      <c r="E60" s="81"/>
      <c r="F60" s="81"/>
      <c r="G60" s="81"/>
      <c r="H60" s="63">
        <f>AVERAGE(H35:H58)</f>
        <v>4.0198203822018892E-2</v>
      </c>
      <c r="I60" s="64">
        <f>AVERAGE(I35:I58)</f>
        <v>-2.7386268810087118E-3</v>
      </c>
      <c r="J60" s="64">
        <f>AVERAGE(J35:J58)</f>
        <v>-4.1801307906722152E-2</v>
      </c>
      <c r="K60" s="65">
        <f>AVERAGE(K35:K58)</f>
        <v>-8.3586397168145934E-2</v>
      </c>
    </row>
    <row r="63" spans="1:18" ht="15.75" thickBot="1"/>
    <row r="64" spans="1:18" ht="15.75" thickBot="1">
      <c r="A64" t="s">
        <v>47</v>
      </c>
      <c r="B64" s="30"/>
      <c r="C64" s="82" t="s">
        <v>36</v>
      </c>
      <c r="D64" s="83"/>
      <c r="E64" s="83"/>
      <c r="F64" s="83"/>
      <c r="G64" s="84"/>
      <c r="H64" s="82" t="s">
        <v>37</v>
      </c>
      <c r="I64" s="83"/>
      <c r="J64" s="83"/>
      <c r="K64" s="84"/>
    </row>
    <row r="65" spans="2:11" ht="15.75" thickBot="1">
      <c r="B65" s="14" t="s">
        <v>20</v>
      </c>
      <c r="C65" s="32" t="s">
        <v>38</v>
      </c>
      <c r="D65" s="33" t="s">
        <v>39</v>
      </c>
      <c r="E65" s="33" t="s">
        <v>40</v>
      </c>
      <c r="F65" s="33" t="s">
        <v>41</v>
      </c>
      <c r="G65" s="34" t="s">
        <v>42</v>
      </c>
      <c r="H65" s="35" t="s">
        <v>38</v>
      </c>
      <c r="I65" s="36" t="s">
        <v>39</v>
      </c>
      <c r="J65" s="36" t="s">
        <v>40</v>
      </c>
      <c r="K65" s="37" t="s">
        <v>41</v>
      </c>
    </row>
    <row r="66" spans="2:11">
      <c r="B66" s="15" t="s">
        <v>25</v>
      </c>
      <c r="C66" s="39"/>
      <c r="D66" s="40"/>
      <c r="E66" s="40"/>
      <c r="F66" s="40"/>
      <c r="G66" s="41"/>
      <c r="H66" s="42"/>
      <c r="I66" s="43"/>
      <c r="J66" s="43"/>
      <c r="K66" s="44"/>
    </row>
    <row r="67" spans="2:11">
      <c r="B67" s="19" t="s">
        <v>26</v>
      </c>
      <c r="C67" s="46"/>
      <c r="D67" s="47"/>
      <c r="E67" s="47"/>
      <c r="F67" s="47"/>
      <c r="G67" s="48"/>
      <c r="H67" s="49"/>
      <c r="I67" s="50"/>
      <c r="J67" s="50"/>
      <c r="K67" s="51"/>
    </row>
    <row r="68" spans="2:11">
      <c r="B68" s="19" t="s">
        <v>27</v>
      </c>
      <c r="C68" s="46"/>
      <c r="D68" s="47"/>
      <c r="E68" s="47"/>
      <c r="F68" s="47"/>
      <c r="G68" s="48"/>
      <c r="H68" s="49"/>
      <c r="I68" s="50"/>
      <c r="J68" s="50"/>
      <c r="K68" s="51"/>
    </row>
    <row r="69" spans="2:11" ht="15.75" thickBot="1">
      <c r="B69" s="23" t="s">
        <v>28</v>
      </c>
      <c r="C69" s="46"/>
      <c r="D69" s="47"/>
      <c r="E69" s="47"/>
      <c r="F69" s="47"/>
      <c r="G69" s="48"/>
      <c r="H69" s="49"/>
      <c r="I69" s="50"/>
      <c r="J69" s="50"/>
      <c r="K69" s="51"/>
    </row>
    <row r="70" spans="2:11">
      <c r="B70" s="15" t="s">
        <v>29</v>
      </c>
      <c r="C70" s="46">
        <v>247190.8904</v>
      </c>
      <c r="D70" s="47">
        <v>236736.16159999999</v>
      </c>
      <c r="E70" s="47">
        <v>228936.0816</v>
      </c>
      <c r="F70" s="47">
        <v>221301.56159999999</v>
      </c>
      <c r="G70" s="48">
        <v>230783.86319999999</v>
      </c>
      <c r="H70" s="49">
        <f t="shared" ref="H70:H89" si="33">(C70-G70)/G70</f>
        <v>7.1092610083320643E-2</v>
      </c>
      <c r="I70" s="50">
        <f t="shared" ref="I70:I89" si="34">(D70-G70)/G70</f>
        <v>2.5791657689869192E-2</v>
      </c>
      <c r="J70" s="50">
        <f t="shared" ref="J70:J89" si="35">(E70-G70)/G70</f>
        <v>-8.006545927341022E-3</v>
      </c>
      <c r="K70" s="51">
        <f t="shared" ref="K70:K89" si="36">(F70-G70)/G70</f>
        <v>-4.1087368365016634E-2</v>
      </c>
    </row>
    <row r="71" spans="2:11">
      <c r="B71" s="19" t="s">
        <v>30</v>
      </c>
      <c r="C71" s="46">
        <v>253796.86480000001</v>
      </c>
      <c r="D71" s="47">
        <v>242616.55439999999</v>
      </c>
      <c r="E71" s="47">
        <v>234840.26639999999</v>
      </c>
      <c r="F71" s="47">
        <v>227735.9632</v>
      </c>
      <c r="G71" s="48">
        <v>234124.62</v>
      </c>
      <c r="H71" s="49">
        <f t="shared" si="33"/>
        <v>8.4024673697281449E-2</v>
      </c>
      <c r="I71" s="50">
        <f t="shared" si="34"/>
        <v>3.6271001315453279E-2</v>
      </c>
      <c r="J71" s="50">
        <f t="shared" si="35"/>
        <v>3.0566900653164874E-3</v>
      </c>
      <c r="K71" s="51">
        <f t="shared" si="36"/>
        <v>-2.7287419836495613E-2</v>
      </c>
    </row>
    <row r="72" spans="2:11">
      <c r="B72" s="19" t="s">
        <v>0</v>
      </c>
      <c r="C72" s="46">
        <v>631491.74639999995</v>
      </c>
      <c r="D72" s="47">
        <v>603541.56799999997</v>
      </c>
      <c r="E72" s="47">
        <v>585870.86159999995</v>
      </c>
      <c r="F72" s="47">
        <v>566879.84640000004</v>
      </c>
      <c r="G72" s="48">
        <v>576109.73439999996</v>
      </c>
      <c r="H72" s="49">
        <f t="shared" si="33"/>
        <v>9.6131012362911383E-2</v>
      </c>
      <c r="I72" s="50">
        <f t="shared" si="34"/>
        <v>4.7615639802666067E-2</v>
      </c>
      <c r="J72" s="50">
        <f t="shared" si="35"/>
        <v>1.6943173526074669E-2</v>
      </c>
      <c r="K72" s="51">
        <f t="shared" si="36"/>
        <v>-1.6021058921374683E-2</v>
      </c>
    </row>
    <row r="73" spans="2:11">
      <c r="B73" s="19" t="s">
        <v>1</v>
      </c>
      <c r="C73" s="46">
        <v>565401.56480000005</v>
      </c>
      <c r="D73" s="47">
        <v>543202.15839999996</v>
      </c>
      <c r="E73" s="47">
        <v>525191.56880000001</v>
      </c>
      <c r="F73" s="47">
        <v>503204.13760000002</v>
      </c>
      <c r="G73" s="48">
        <v>532166.9656</v>
      </c>
      <c r="H73" s="49">
        <f t="shared" si="33"/>
        <v>6.2451451045123001E-2</v>
      </c>
      <c r="I73" s="50">
        <f t="shared" si="34"/>
        <v>2.0736335611433829E-2</v>
      </c>
      <c r="J73" s="50">
        <f t="shared" si="35"/>
        <v>-1.3107534384693472E-2</v>
      </c>
      <c r="K73" s="51">
        <f t="shared" si="36"/>
        <v>-5.4424325206555026E-2</v>
      </c>
    </row>
    <row r="74" spans="2:11" ht="15.75" thickBot="1">
      <c r="B74" s="23" t="s">
        <v>2</v>
      </c>
      <c r="C74" s="46">
        <v>740483.80240000004</v>
      </c>
      <c r="D74" s="47">
        <v>710048.03040000005</v>
      </c>
      <c r="E74" s="47">
        <v>685929.90079999994</v>
      </c>
      <c r="F74" s="47">
        <v>657004.10560000001</v>
      </c>
      <c r="G74" s="48">
        <v>694749.92960000003</v>
      </c>
      <c r="H74" s="49">
        <f t="shared" si="33"/>
        <v>6.5827819264884471E-2</v>
      </c>
      <c r="I74" s="50">
        <f t="shared" si="34"/>
        <v>2.2019578769598213E-2</v>
      </c>
      <c r="J74" s="50">
        <f t="shared" si="35"/>
        <v>-1.2695256845982252E-2</v>
      </c>
      <c r="K74" s="51">
        <f t="shared" si="36"/>
        <v>-5.4330086829561905E-2</v>
      </c>
    </row>
    <row r="75" spans="2:11">
      <c r="B75" s="15" t="s">
        <v>3</v>
      </c>
      <c r="C75" s="46">
        <v>91080.788</v>
      </c>
      <c r="D75" s="47">
        <v>87593.288799999995</v>
      </c>
      <c r="E75" s="47">
        <v>84905.782399999996</v>
      </c>
      <c r="F75" s="47">
        <v>81852.056800000006</v>
      </c>
      <c r="G75" s="48">
        <v>86135.473599999998</v>
      </c>
      <c r="H75" s="49">
        <f t="shared" si="33"/>
        <v>5.7413214246261522E-2</v>
      </c>
      <c r="I75" s="50">
        <f t="shared" si="34"/>
        <v>1.6924678521765244E-2</v>
      </c>
      <c r="J75" s="50">
        <f t="shared" si="35"/>
        <v>-1.4276245878794369E-2</v>
      </c>
      <c r="K75" s="51">
        <f t="shared" si="36"/>
        <v>-4.9728835530544899E-2</v>
      </c>
    </row>
    <row r="76" spans="2:11">
      <c r="B76" s="19" t="s">
        <v>4</v>
      </c>
      <c r="C76" s="46">
        <v>120284.9592</v>
      </c>
      <c r="D76" s="47">
        <v>115077.48880000001</v>
      </c>
      <c r="E76" s="47">
        <v>111502.2792</v>
      </c>
      <c r="F76" s="47">
        <v>108061.34239999999</v>
      </c>
      <c r="G76" s="48">
        <v>110926.0952</v>
      </c>
      <c r="H76" s="49">
        <f t="shared" si="33"/>
        <v>8.4370264572334847E-2</v>
      </c>
      <c r="I76" s="50">
        <f t="shared" si="34"/>
        <v>3.7424860151392139E-2</v>
      </c>
      <c r="J76" s="50">
        <f t="shared" si="35"/>
        <v>5.1943052620859621E-3</v>
      </c>
      <c r="K76" s="51">
        <f t="shared" si="36"/>
        <v>-2.5825778819986826E-2</v>
      </c>
    </row>
    <row r="77" spans="2:11">
      <c r="B77" s="19" t="s">
        <v>5</v>
      </c>
      <c r="C77" s="46">
        <v>107059.2784</v>
      </c>
      <c r="D77" s="47">
        <v>102568.72719999999</v>
      </c>
      <c r="E77" s="47">
        <v>99372.219200000007</v>
      </c>
      <c r="F77" s="47">
        <v>96108.377600000007</v>
      </c>
      <c r="G77" s="48">
        <v>99117.191200000001</v>
      </c>
      <c r="H77" s="49">
        <f t="shared" si="33"/>
        <v>8.012825125335063E-2</v>
      </c>
      <c r="I77" s="50">
        <f t="shared" si="34"/>
        <v>3.4822778553474515E-2</v>
      </c>
      <c r="J77" s="50">
        <f t="shared" si="35"/>
        <v>2.5729946229550308E-3</v>
      </c>
      <c r="K77" s="51">
        <f t="shared" si="36"/>
        <v>-3.03561225209537E-2</v>
      </c>
    </row>
    <row r="78" spans="2:11" ht="15.75" thickBot="1">
      <c r="B78" s="23" t="s">
        <v>6</v>
      </c>
      <c r="C78" s="46">
        <v>66606.388800000001</v>
      </c>
      <c r="D78" s="47">
        <v>63919.869599999998</v>
      </c>
      <c r="E78" s="47">
        <v>61648.716800000002</v>
      </c>
      <c r="F78" s="47">
        <v>59191.911200000002</v>
      </c>
      <c r="G78" s="48">
        <v>62852.409599999999</v>
      </c>
      <c r="H78" s="49">
        <f t="shared" si="33"/>
        <v>5.9726893907341969E-2</v>
      </c>
      <c r="I78" s="50">
        <f t="shared" si="34"/>
        <v>1.6983597077557377E-2</v>
      </c>
      <c r="J78" s="50">
        <f t="shared" si="35"/>
        <v>-1.9151100294490492E-2</v>
      </c>
      <c r="K78" s="51">
        <f t="shared" si="36"/>
        <v>-5.8239587365000511E-2</v>
      </c>
    </row>
    <row r="79" spans="2:11">
      <c r="B79" s="15" t="s">
        <v>7</v>
      </c>
      <c r="C79" s="46">
        <v>19218.843199999999</v>
      </c>
      <c r="D79" s="47">
        <v>18587.7104</v>
      </c>
      <c r="E79" s="47">
        <v>17846.222399999999</v>
      </c>
      <c r="F79" s="47">
        <v>17172.003199999999</v>
      </c>
      <c r="G79" s="48">
        <v>18913.880799999999</v>
      </c>
      <c r="H79" s="49">
        <f t="shared" si="33"/>
        <v>1.6123734902675307E-2</v>
      </c>
      <c r="I79" s="50">
        <f t="shared" si="34"/>
        <v>-1.7245027789325979E-2</v>
      </c>
      <c r="J79" s="50">
        <f t="shared" si="35"/>
        <v>-5.6448404813886757E-2</v>
      </c>
      <c r="K79" s="51">
        <f t="shared" si="36"/>
        <v>-9.2095198146749449E-2</v>
      </c>
    </row>
    <row r="80" spans="2:11">
      <c r="B80" s="19" t="s">
        <v>8</v>
      </c>
      <c r="C80" s="46">
        <v>31009.851999999999</v>
      </c>
      <c r="D80" s="47">
        <v>29717.2736</v>
      </c>
      <c r="E80" s="47">
        <v>28850.886399999999</v>
      </c>
      <c r="F80" s="47">
        <v>27847.186399999999</v>
      </c>
      <c r="G80" s="48">
        <v>28576.6944</v>
      </c>
      <c r="H80" s="49">
        <f t="shared" si="33"/>
        <v>8.5144823468455422E-2</v>
      </c>
      <c r="I80" s="50">
        <f t="shared" si="34"/>
        <v>3.9912915889949822E-2</v>
      </c>
      <c r="J80" s="50">
        <f t="shared" si="35"/>
        <v>9.5949516120380635E-3</v>
      </c>
      <c r="K80" s="51">
        <f t="shared" si="36"/>
        <v>-2.5528075073651683E-2</v>
      </c>
    </row>
    <row r="81" spans="2:18">
      <c r="B81" s="19" t="s">
        <v>9</v>
      </c>
      <c r="C81" s="46">
        <v>27098.9408</v>
      </c>
      <c r="D81" s="47">
        <v>25918.281599999998</v>
      </c>
      <c r="E81" s="47">
        <v>25119.097600000001</v>
      </c>
      <c r="F81" s="47">
        <v>24300.116000000002</v>
      </c>
      <c r="G81" s="48">
        <v>24994.207200000001</v>
      </c>
      <c r="H81" s="49">
        <f t="shared" si="33"/>
        <v>8.4208856202488372E-2</v>
      </c>
      <c r="I81" s="50">
        <f t="shared" si="34"/>
        <v>3.697154275011362E-2</v>
      </c>
      <c r="J81" s="50">
        <f t="shared" si="35"/>
        <v>4.9967738124536403E-3</v>
      </c>
      <c r="K81" s="51">
        <f t="shared" si="36"/>
        <v>-2.7770082661393594E-2</v>
      </c>
    </row>
    <row r="82" spans="2:18" ht="15.75" thickBot="1">
      <c r="B82" s="23" t="s">
        <v>6</v>
      </c>
      <c r="C82" s="46">
        <v>15093.045599999999</v>
      </c>
      <c r="D82" s="47">
        <v>14522.663200000001</v>
      </c>
      <c r="E82" s="47">
        <v>14010.9184</v>
      </c>
      <c r="F82" s="47">
        <v>13460.268</v>
      </c>
      <c r="G82" s="48">
        <v>14499.628000000001</v>
      </c>
      <c r="H82" s="49">
        <f t="shared" si="33"/>
        <v>4.0926401698029691E-2</v>
      </c>
      <c r="I82" s="50">
        <f t="shared" si="34"/>
        <v>1.588675240495843E-3</v>
      </c>
      <c r="J82" s="50">
        <f t="shared" si="35"/>
        <v>-3.370497505177375E-2</v>
      </c>
      <c r="K82" s="51">
        <f t="shared" si="36"/>
        <v>-7.1681839009938769E-2</v>
      </c>
    </row>
    <row r="83" spans="2:18">
      <c r="B83" s="15" t="s">
        <v>10</v>
      </c>
      <c r="C83" s="46">
        <v>224663.87520000001</v>
      </c>
      <c r="D83" s="47">
        <v>216629.14</v>
      </c>
      <c r="E83" s="47">
        <v>209204.08720000001</v>
      </c>
      <c r="F83" s="47">
        <v>201896.21919999999</v>
      </c>
      <c r="G83" s="48">
        <v>211178.432</v>
      </c>
      <c r="H83" s="49">
        <f t="shared" si="33"/>
        <v>6.3858051564659832E-2</v>
      </c>
      <c r="I83" s="50">
        <f t="shared" si="34"/>
        <v>2.5810912356807408E-2</v>
      </c>
      <c r="J83" s="50">
        <f t="shared" si="35"/>
        <v>-9.349178234262066E-3</v>
      </c>
      <c r="K83" s="51">
        <f t="shared" si="36"/>
        <v>-4.395435988463068E-2</v>
      </c>
    </row>
    <row r="84" spans="2:18">
      <c r="B84" s="19" t="s">
        <v>11</v>
      </c>
      <c r="C84" s="46">
        <v>221442.86079999999</v>
      </c>
      <c r="D84" s="47">
        <v>213527.0888</v>
      </c>
      <c r="E84" s="47">
        <v>205934.20319999999</v>
      </c>
      <c r="F84" s="47">
        <v>198613.85200000001</v>
      </c>
      <c r="G84" s="48">
        <v>207278.60399999999</v>
      </c>
      <c r="H84" s="49">
        <f t="shared" si="33"/>
        <v>6.8334389206905322E-2</v>
      </c>
      <c r="I84" s="50">
        <f t="shared" si="34"/>
        <v>3.0145343896661934E-2</v>
      </c>
      <c r="J84" s="50">
        <f t="shared" si="35"/>
        <v>-6.4859603164830418E-3</v>
      </c>
      <c r="K84" s="51">
        <f t="shared" si="36"/>
        <v>-4.1802442860913801E-2</v>
      </c>
      <c r="N84" t="s">
        <v>51</v>
      </c>
      <c r="O84" s="98" t="e">
        <f>AVERAGE(H66:H69)</f>
        <v>#DIV/0!</v>
      </c>
      <c r="P84" s="98" t="e">
        <f t="shared" ref="P84" si="37">AVERAGE(I66:I69)</f>
        <v>#DIV/0!</v>
      </c>
      <c r="Q84" s="98" t="e">
        <f t="shared" ref="Q84" si="38">AVERAGE(J66:J69)</f>
        <v>#DIV/0!</v>
      </c>
      <c r="R84" s="98" t="e">
        <f t="shared" ref="R84" si="39">AVERAGE(K66:K69)</f>
        <v>#DIV/0!</v>
      </c>
    </row>
    <row r="85" spans="2:18" ht="15.75" thickBot="1">
      <c r="B85" s="23" t="s">
        <v>12</v>
      </c>
      <c r="C85" s="46">
        <v>216191.11679999999</v>
      </c>
      <c r="D85" s="47">
        <v>208570.0808</v>
      </c>
      <c r="E85" s="47">
        <v>201206.7064</v>
      </c>
      <c r="F85" s="47">
        <v>193952.50959999999</v>
      </c>
      <c r="G85" s="48">
        <v>203386.84080000001</v>
      </c>
      <c r="H85" s="49">
        <f t="shared" si="33"/>
        <v>6.2955282404878105E-2</v>
      </c>
      <c r="I85" s="50">
        <f t="shared" si="34"/>
        <v>2.5484637942220254E-2</v>
      </c>
      <c r="J85" s="50">
        <f t="shared" si="35"/>
        <v>-1.0719151698431857E-2</v>
      </c>
      <c r="K85" s="51">
        <f t="shared" si="36"/>
        <v>-4.6386143581812374E-2</v>
      </c>
      <c r="N85" t="s">
        <v>52</v>
      </c>
      <c r="O85" s="98">
        <f>AVERAGE(H70:H74)</f>
        <v>7.5905513290704191E-2</v>
      </c>
      <c r="P85" s="98">
        <f t="shared" ref="P85" si="40">AVERAGE(I70:I74)</f>
        <v>3.0486842637804112E-2</v>
      </c>
      <c r="Q85" s="98">
        <f t="shared" ref="Q85" si="41">AVERAGE(J70:J74)</f>
        <v>-2.7618947133251177E-3</v>
      </c>
      <c r="R85" s="98">
        <f t="shared" ref="R85" si="42">AVERAGE(K70:K74)</f>
        <v>-3.8630051831800773E-2</v>
      </c>
    </row>
    <row r="86" spans="2:18">
      <c r="B86" s="97" t="s">
        <v>13</v>
      </c>
      <c r="C86" s="46">
        <v>86637.611999999994</v>
      </c>
      <c r="D86" s="47">
        <v>83339.483999999997</v>
      </c>
      <c r="E86" s="47">
        <v>80785.380799999999</v>
      </c>
      <c r="F86" s="47">
        <v>77886.947199999995</v>
      </c>
      <c r="G86" s="48">
        <v>82000.277600000001</v>
      </c>
      <c r="H86" s="49">
        <f t="shared" si="33"/>
        <v>5.6552667085117192E-2</v>
      </c>
      <c r="I86" s="50">
        <f t="shared" si="34"/>
        <v>1.6331730076972268E-2</v>
      </c>
      <c r="J86" s="50">
        <f t="shared" si="35"/>
        <v>-1.4815764477363212E-2</v>
      </c>
      <c r="K86" s="51">
        <f t="shared" si="36"/>
        <v>-5.0162396035595934E-2</v>
      </c>
      <c r="N86" t="s">
        <v>53</v>
      </c>
      <c r="O86" s="98">
        <f>AVERAGE(H75:H78)</f>
        <v>7.040965599482224E-2</v>
      </c>
      <c r="P86" s="98">
        <f t="shared" ref="P86" si="43">AVERAGE(I75:I78)</f>
        <v>2.6538978576047319E-2</v>
      </c>
      <c r="Q86" s="98">
        <f t="shared" ref="Q86" si="44">AVERAGE(J75:J78)</f>
        <v>-6.4150115720609672E-3</v>
      </c>
      <c r="R86" s="98">
        <f t="shared" ref="R86" si="45">AVERAGE(K75:K78)</f>
        <v>-4.1037581059121482E-2</v>
      </c>
    </row>
    <row r="87" spans="2:18">
      <c r="B87" s="19" t="s">
        <v>14</v>
      </c>
      <c r="C87" s="46">
        <v>60033.772299999997</v>
      </c>
      <c r="D87" s="47">
        <v>56799.669099999999</v>
      </c>
      <c r="E87" s="47">
        <v>53498.769099999998</v>
      </c>
      <c r="F87" s="47">
        <v>49758.517</v>
      </c>
      <c r="G87" s="48">
        <v>59771.828600000001</v>
      </c>
      <c r="H87" s="49">
        <f t="shared" si="33"/>
        <v>4.382393949379627E-3</v>
      </c>
      <c r="I87" s="50">
        <f t="shared" si="34"/>
        <v>-4.9725089053072762E-2</v>
      </c>
      <c r="J87" s="50">
        <f t="shared" si="35"/>
        <v>-0.10495010186119691</v>
      </c>
      <c r="K87" s="51">
        <f t="shared" si="36"/>
        <v>-0.1675256025210512</v>
      </c>
      <c r="N87" t="s">
        <v>54</v>
      </c>
      <c r="O87" s="98">
        <f>AVERAGE(H79:H82)</f>
        <v>5.6600954067912199E-2</v>
      </c>
      <c r="P87" s="98">
        <f t="shared" ref="P87" si="46">AVERAGE(I79:I82)</f>
        <v>1.5307026522808326E-2</v>
      </c>
      <c r="Q87" s="98">
        <f t="shared" ref="Q87" si="47">AVERAGE(J79:J82)</f>
        <v>-1.88904136102922E-2</v>
      </c>
      <c r="R87" s="98">
        <f t="shared" ref="R87" si="48">AVERAGE(K79:K82)</f>
        <v>-5.4268798722933373E-2</v>
      </c>
    </row>
    <row r="88" spans="2:18">
      <c r="B88" s="19" t="s">
        <v>15</v>
      </c>
      <c r="C88" s="46">
        <v>2429.4272000000001</v>
      </c>
      <c r="D88" s="47">
        <v>2345.6143999999999</v>
      </c>
      <c r="E88" s="47">
        <v>2216.0064000000002</v>
      </c>
      <c r="F88" s="47">
        <v>2068.2375999999999</v>
      </c>
      <c r="G88" s="48">
        <v>2494.1887999999999</v>
      </c>
      <c r="H88" s="49">
        <f t="shared" si="33"/>
        <v>-2.5964995111837492E-2</v>
      </c>
      <c r="I88" s="50">
        <f t="shared" si="34"/>
        <v>-5.9568225147991996E-2</v>
      </c>
      <c r="J88" s="50">
        <f t="shared" si="35"/>
        <v>-0.11153221440173242</v>
      </c>
      <c r="K88" s="51">
        <f t="shared" si="36"/>
        <v>-0.17077744876410317</v>
      </c>
      <c r="N88" t="s">
        <v>55</v>
      </c>
      <c r="O88" s="98">
        <f>AVERAGE(H83:H85)</f>
        <v>6.5049241058814419E-2</v>
      </c>
      <c r="P88" s="98">
        <f t="shared" ref="P88" si="49">AVERAGE(I83:I85)</f>
        <v>2.7146964731896529E-2</v>
      </c>
      <c r="Q88" s="98">
        <f t="shared" ref="Q88" si="50">AVERAGE(J83:J85)</f>
        <v>-8.8514300830589889E-3</v>
      </c>
      <c r="R88" s="98">
        <f t="shared" ref="R88" si="51">AVERAGE(K83:K85)</f>
        <v>-4.4047648775785618E-2</v>
      </c>
    </row>
    <row r="89" spans="2:18" ht="15.75" thickBot="1">
      <c r="B89" s="23" t="s">
        <v>16</v>
      </c>
      <c r="C89" s="68">
        <v>4858.7529999999997</v>
      </c>
      <c r="D89" s="69">
        <v>4612.0419000000002</v>
      </c>
      <c r="E89" s="69">
        <v>4378.2003000000004</v>
      </c>
      <c r="F89" s="69">
        <v>4120.84</v>
      </c>
      <c r="G89" s="71">
        <v>5187.2947000000004</v>
      </c>
      <c r="H89" s="56">
        <f t="shared" si="33"/>
        <v>-6.3335846332386064E-2</v>
      </c>
      <c r="I89" s="57">
        <f t="shared" si="34"/>
        <v>-0.1108964948530879</v>
      </c>
      <c r="J89" s="57">
        <f t="shared" si="35"/>
        <v>-0.15597617771745259</v>
      </c>
      <c r="K89" s="58">
        <f t="shared" si="36"/>
        <v>-0.20558976531639897</v>
      </c>
      <c r="N89" t="s">
        <v>56</v>
      </c>
      <c r="O89" s="98">
        <f>AVERAGE(H86:H89)</f>
        <v>-7.091445102431683E-3</v>
      </c>
      <c r="P89" s="98">
        <f t="shared" ref="P89" si="52">AVERAGE(I86:I89)</f>
        <v>-5.0964519744295098E-2</v>
      </c>
      <c r="Q89" s="98">
        <f t="shared" ref="Q89" si="53">AVERAGE(J86:J89)</f>
        <v>-9.6818564614436275E-2</v>
      </c>
      <c r="R89" s="98">
        <f t="shared" ref="R89" si="54">AVERAGE(K86:K89)</f>
        <v>-0.14851380315928731</v>
      </c>
    </row>
    <row r="90" spans="2:18">
      <c r="B90" s="38" t="s">
        <v>43</v>
      </c>
      <c r="C90" s="78"/>
      <c r="D90" s="79"/>
      <c r="E90" s="79"/>
      <c r="F90" s="79"/>
      <c r="G90" s="79"/>
      <c r="H90" s="59">
        <f>AVERAGE(H66:H85)</f>
        <v>6.7669858117556367E-2</v>
      </c>
      <c r="I90" s="60">
        <f>AVERAGE(I66:I85)</f>
        <v>2.5078695486258296E-2</v>
      </c>
      <c r="J90" s="60">
        <f>AVERAGE(J66:J85)</f>
        <v>-8.8490915340759518E-3</v>
      </c>
      <c r="K90" s="61">
        <f>AVERAGE(K66:K85)</f>
        <v>-4.4157420288411263E-2</v>
      </c>
      <c r="N90" t="s">
        <v>24</v>
      </c>
      <c r="O90" s="98">
        <f>H91</f>
        <v>5.2717597473558753E-2</v>
      </c>
      <c r="P90" s="98">
        <f t="shared" ref="P90" si="55">I91</f>
        <v>9.870052440147617E-3</v>
      </c>
      <c r="Q90" s="98">
        <f t="shared" ref="Q90" si="56">J91</f>
        <v>-2.6442986150148017E-2</v>
      </c>
      <c r="R90" s="98">
        <f t="shared" ref="R90" si="57">K91</f>
        <v>-6.5028696862586471E-2</v>
      </c>
    </row>
    <row r="91" spans="2:18" ht="15.75" thickBot="1">
      <c r="B91" s="62" t="s">
        <v>44</v>
      </c>
      <c r="C91" s="80"/>
      <c r="D91" s="81"/>
      <c r="E91" s="81"/>
      <c r="F91" s="81"/>
      <c r="G91" s="81"/>
      <c r="H91" s="63">
        <f>AVERAGE(H66:H89)</f>
        <v>5.2717597473558753E-2</v>
      </c>
      <c r="I91" s="64">
        <f>AVERAGE(I66:I89)</f>
        <v>9.870052440147617E-3</v>
      </c>
      <c r="J91" s="64">
        <f>AVERAGE(J66:J89)</f>
        <v>-2.6442986150148017E-2</v>
      </c>
      <c r="K91" s="65">
        <f>AVERAGE(K66:K89)</f>
        <v>-6.5028696862586471E-2</v>
      </c>
    </row>
  </sheetData>
  <mergeCells count="12">
    <mergeCell ref="O20:R20"/>
    <mergeCell ref="S20:V20"/>
    <mergeCell ref="W20:Z20"/>
    <mergeCell ref="C90:G91"/>
    <mergeCell ref="C2:G2"/>
    <mergeCell ref="H2:K2"/>
    <mergeCell ref="C28:G29"/>
    <mergeCell ref="C33:G33"/>
    <mergeCell ref="H33:K33"/>
    <mergeCell ref="C59:G60"/>
    <mergeCell ref="C64:G64"/>
    <mergeCell ref="H64:K6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AI_Main</vt:lpstr>
      <vt:lpstr>RA_Main</vt:lpstr>
      <vt:lpstr>LD_Main</vt:lpstr>
      <vt:lpstr>QP1-4 vs QP4_lossless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JCTVC-I0408</dc:creator>
  <cp:lastModifiedBy>jzxu</cp:lastModifiedBy>
  <dcterms:created xsi:type="dcterms:W3CDTF">2012-07-02T14:02:45Z</dcterms:created>
  <dcterms:modified xsi:type="dcterms:W3CDTF">2012-07-08T10:26:32Z</dcterms:modified>
</cp:coreProperties>
</file>