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ssless" sheetId="1" r:id="rId1"/>
  </sheets>
  <calcPr calcId="145621" concurrentCalc="0"/>
</workbook>
</file>

<file path=xl/calcChain.xml><?xml version="1.0" encoding="utf-8"?>
<calcChain xmlns="http://schemas.openxmlformats.org/spreadsheetml/2006/main">
  <c r="R30" i="1" l="1"/>
  <c r="M30" i="1"/>
  <c r="H30" i="1"/>
  <c r="H13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M28" i="1"/>
  <c r="M27" i="1"/>
  <c r="M26" i="1"/>
  <c r="M25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H6" i="1"/>
  <c r="H7" i="1"/>
  <c r="H8" i="1"/>
  <c r="H9" i="1"/>
  <c r="H10" i="1"/>
  <c r="H11" i="1"/>
  <c r="H12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5" i="1"/>
  <c r="C28" i="1"/>
  <c r="J28" i="1"/>
  <c r="C27" i="1"/>
  <c r="Q27" i="1"/>
  <c r="C26" i="1"/>
  <c r="L26" i="1"/>
  <c r="C25" i="1"/>
  <c r="L25" i="1"/>
  <c r="C24" i="1"/>
  <c r="G24" i="1"/>
  <c r="C23" i="1"/>
  <c r="E23" i="1"/>
  <c r="C22" i="1"/>
  <c r="Q22" i="1"/>
  <c r="C19" i="1"/>
  <c r="L19" i="1"/>
  <c r="C21" i="1"/>
  <c r="L21" i="1"/>
  <c r="C20" i="1"/>
  <c r="L20" i="1"/>
  <c r="C18" i="1"/>
  <c r="Q18" i="1"/>
  <c r="C17" i="1"/>
  <c r="E17" i="1"/>
  <c r="C16" i="1"/>
  <c r="E16" i="1"/>
  <c r="C15" i="1"/>
  <c r="Q15" i="1"/>
  <c r="C14" i="1"/>
  <c r="L14" i="1"/>
  <c r="C13" i="1"/>
  <c r="Q13" i="1"/>
  <c r="C12" i="1"/>
  <c r="Q12" i="1"/>
  <c r="C11" i="1"/>
  <c r="L11" i="1"/>
  <c r="C10" i="1"/>
  <c r="Q10" i="1"/>
  <c r="C9" i="1"/>
  <c r="O9" i="1"/>
  <c r="C8" i="1"/>
  <c r="L8" i="1"/>
  <c r="C7" i="1"/>
  <c r="E7" i="1"/>
  <c r="C6" i="1"/>
  <c r="J6" i="1"/>
  <c r="C5" i="1"/>
  <c r="L5" i="1"/>
  <c r="J14" i="1"/>
  <c r="Q19" i="1"/>
  <c r="Q17" i="1"/>
  <c r="Q14" i="1"/>
  <c r="O26" i="1"/>
  <c r="O25" i="1"/>
  <c r="O22" i="1"/>
  <c r="O19" i="1"/>
  <c r="O14" i="1"/>
  <c r="O12" i="1"/>
  <c r="L10" i="1"/>
  <c r="J19" i="1"/>
  <c r="G21" i="1"/>
  <c r="G18" i="1"/>
  <c r="G17" i="1"/>
  <c r="G8" i="1"/>
  <c r="G7" i="1"/>
  <c r="G5" i="1"/>
  <c r="E15" i="1"/>
  <c r="E19" i="1"/>
  <c r="E20" i="1"/>
  <c r="E25" i="1"/>
  <c r="J20" i="1"/>
  <c r="J21" i="1"/>
  <c r="J5" i="1"/>
  <c r="G27" i="1"/>
  <c r="G28" i="1"/>
  <c r="E14" i="1"/>
  <c r="Q20" i="1"/>
  <c r="E5" i="1"/>
  <c r="G15" i="1"/>
  <c r="J7" i="1"/>
  <c r="Q21" i="1"/>
  <c r="E12" i="1"/>
  <c r="J8" i="1"/>
  <c r="Q28" i="1"/>
  <c r="L7" i="1"/>
  <c r="G14" i="1"/>
  <c r="E13" i="1"/>
  <c r="L12" i="1"/>
  <c r="E27" i="1"/>
  <c r="L27" i="1"/>
  <c r="E8" i="1"/>
  <c r="J13" i="1"/>
  <c r="L28" i="1"/>
  <c r="O27" i="1"/>
  <c r="E21" i="1"/>
  <c r="E28" i="1"/>
  <c r="G19" i="1"/>
  <c r="J16" i="1"/>
  <c r="O10" i="1"/>
  <c r="O28" i="1"/>
  <c r="L9" i="1"/>
  <c r="E22" i="1"/>
  <c r="L17" i="1"/>
  <c r="O15" i="1"/>
  <c r="E10" i="1"/>
  <c r="G9" i="1"/>
  <c r="L18" i="1"/>
  <c r="O17" i="1"/>
  <c r="E9" i="1"/>
  <c r="G10" i="1"/>
  <c r="G22" i="1"/>
  <c r="J9" i="1"/>
  <c r="J25" i="1"/>
  <c r="Q9" i="1"/>
  <c r="G12" i="1"/>
  <c r="G25" i="1"/>
  <c r="J10" i="1"/>
  <c r="J27" i="1"/>
  <c r="O20" i="1"/>
  <c r="Q25" i="1"/>
  <c r="Q16" i="1"/>
  <c r="G26" i="1"/>
  <c r="J12" i="1"/>
  <c r="O21" i="1"/>
  <c r="E26" i="1"/>
  <c r="Q26" i="1"/>
  <c r="J26" i="1"/>
  <c r="E24" i="1"/>
  <c r="Q24" i="1"/>
  <c r="O24" i="1"/>
  <c r="O23" i="1"/>
  <c r="Q23" i="1"/>
  <c r="G23" i="1"/>
  <c r="G20" i="1"/>
  <c r="J18" i="1"/>
  <c r="E18" i="1"/>
  <c r="O18" i="1"/>
  <c r="J17" i="1"/>
  <c r="G16" i="1"/>
  <c r="O16" i="1"/>
  <c r="L16" i="1"/>
  <c r="L15" i="1"/>
  <c r="J15" i="1"/>
  <c r="L13" i="1"/>
  <c r="O13" i="1"/>
  <c r="G13" i="1"/>
  <c r="O11" i="1"/>
  <c r="J11" i="1"/>
  <c r="G11" i="1"/>
  <c r="Q11" i="1"/>
  <c r="E11" i="1"/>
  <c r="L6" i="1"/>
  <c r="L30" i="1"/>
  <c r="E6" i="1"/>
  <c r="G6" i="1"/>
  <c r="G30" i="1"/>
  <c r="Q30" i="1"/>
  <c r="O30" i="1"/>
  <c r="J30" i="1"/>
  <c r="E30" i="1"/>
</calcChain>
</file>

<file path=xl/sharedStrings.xml><?xml version="1.0" encoding="utf-8"?>
<sst xmlns="http://schemas.openxmlformats.org/spreadsheetml/2006/main" count="64" uniqueCount="44">
  <si>
    <t>Class A</t>
  </si>
  <si>
    <t>Traffic</t>
  </si>
  <si>
    <t>PeopleOnStreet</t>
  </si>
  <si>
    <t>Nebuta</t>
  </si>
  <si>
    <t>SteamLocomotive</t>
  </si>
  <si>
    <t>Class B</t>
  </si>
  <si>
    <t>Kimono</t>
  </si>
  <si>
    <t>ParkScene</t>
  </si>
  <si>
    <t>Cactus</t>
  </si>
  <si>
    <t>BasketballDrive</t>
  </si>
  <si>
    <t>BQTerrace</t>
  </si>
  <si>
    <t>Class C</t>
  </si>
  <si>
    <t>BasketballDrill</t>
  </si>
  <si>
    <t>BQMall</t>
  </si>
  <si>
    <t>PartyScene</t>
  </si>
  <si>
    <t>Class D</t>
  </si>
  <si>
    <t>BasketballPass</t>
  </si>
  <si>
    <t>BQSquare</t>
  </si>
  <si>
    <t>BlowingBubbles</t>
  </si>
  <si>
    <t>ClassE</t>
  </si>
  <si>
    <t>FourPeople</t>
  </si>
  <si>
    <t>Johnny</t>
  </si>
  <si>
    <t>KristenAndSara</t>
  </si>
  <si>
    <t>ClassF</t>
  </si>
  <si>
    <t>BasketballDrillText</t>
  </si>
  <si>
    <t>ChinaSpeed</t>
  </si>
  <si>
    <t>SlideEditing</t>
  </si>
  <si>
    <t>SlideShow</t>
  </si>
  <si>
    <t>Uncompressed</t>
    <phoneticPr fontId="1" type="noConversion"/>
  </si>
  <si>
    <t>bitrate</t>
    <phoneticPr fontId="1" type="noConversion"/>
  </si>
  <si>
    <t>Ratio</t>
    <phoneticPr fontId="1" type="noConversion"/>
  </si>
  <si>
    <t>HEVC lossless AI</t>
    <phoneticPr fontId="1" type="noConversion"/>
  </si>
  <si>
    <t>HEVC lossless RA</t>
    <phoneticPr fontId="1" type="noConversion"/>
  </si>
  <si>
    <t>HEVC lossless LB</t>
    <phoneticPr fontId="1" type="noConversion"/>
  </si>
  <si>
    <t>Average</t>
    <phoneticPr fontId="1" type="noConversion"/>
  </si>
  <si>
    <t>RaceHorsesC</t>
    <phoneticPr fontId="1" type="noConversion"/>
  </si>
  <si>
    <t>RaceHorses</t>
    <phoneticPr fontId="1" type="noConversion"/>
  </si>
  <si>
    <t>Note: the uncompressed bitrate is calculated as 8-bit 4:2:0, which is 12 bits/sample, and 1 kbps = 1000 bps</t>
    <phoneticPr fontId="1" type="noConversion"/>
  </si>
  <si>
    <t>(kbps)</t>
    <phoneticPr fontId="1" type="noConversion"/>
  </si>
  <si>
    <t>delta</t>
    <phoneticPr fontId="1" type="noConversion"/>
  </si>
  <si>
    <t>bitrate</t>
    <phoneticPr fontId="1" type="noConversion"/>
  </si>
  <si>
    <t>AVC lossless AI</t>
    <phoneticPr fontId="1" type="noConversion"/>
  </si>
  <si>
    <t>AVC lossless RA</t>
    <phoneticPr fontId="1" type="noConversion"/>
  </si>
  <si>
    <t>AVC lossless LB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</si>
</sst>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horizontal="center"/>
    </xf>
    <xf numFmtId="0" fontId="0" fillId="0" borderId="0" xfId="0" applyAlignment="1"/>
    <xf numFmtId="176" fontId="0" fillId="0" borderId="4" xfId="1" applyNumberFormat="1" applyFont="1" applyBorder="1" applyAlignment="1"/>
    <xf numFmtId="176" fontId="0" fillId="0" borderId="0" xfId="1" applyNumberFormat="1" applyFont="1" applyBorder="1" applyAlignment="1"/>
    <xf numFmtId="176" fontId="0" fillId="0" borderId="5" xfId="1" applyNumberFormat="1" applyFont="1" applyBorder="1" applyAlignment="1"/>
    <xf numFmtId="176" fontId="0" fillId="0" borderId="6" xfId="1" applyNumberFormat="1" applyFont="1" applyBorder="1" applyAlignment="1"/>
    <xf numFmtId="176" fontId="0" fillId="0" borderId="8" xfId="1" applyNumberFormat="1" applyFont="1" applyBorder="1" applyAlignment="1"/>
    <xf numFmtId="176" fontId="0" fillId="0" borderId="15" xfId="1" applyNumberFormat="1" applyFont="1" applyBorder="1" applyAlignment="1"/>
    <xf numFmtId="176" fontId="0" fillId="0" borderId="19" xfId="1" applyNumberFormat="1" applyFont="1" applyBorder="1" applyAlignment="1"/>
    <xf numFmtId="176" fontId="0" fillId="0" borderId="14" xfId="1" applyNumberFormat="1" applyFont="1" applyBorder="1" applyAlignment="1"/>
    <xf numFmtId="176" fontId="0" fillId="0" borderId="18" xfId="1" applyNumberFormat="1" applyFont="1" applyBorder="1" applyAlignment="1"/>
    <xf numFmtId="176" fontId="0" fillId="0" borderId="7" xfId="1" applyNumberFormat="1" applyFont="1" applyBorder="1" applyAlignment="1"/>
    <xf numFmtId="176" fontId="0" fillId="0" borderId="0" xfId="0" applyNumberForma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4"/>
  <sheetViews>
    <sheetView tabSelected="1" topLeftCell="C1" workbookViewId="0">
      <selection activeCell="R30" sqref="R30"/>
    </sheetView>
  </sheetViews>
  <sheetFormatPr defaultRowHeight="13.5" x14ac:dyDescent="0.15"/>
  <cols>
    <col min="2" max="2" width="20.875" customWidth="1"/>
    <col min="3" max="3" width="14.125" customWidth="1"/>
    <col min="7" max="7" width="12" bestFit="1" customWidth="1"/>
    <col min="8" max="8" width="12" customWidth="1"/>
    <col min="11" max="11" width="12" bestFit="1" customWidth="1"/>
    <col min="16" max="16" width="12" bestFit="1" customWidth="1"/>
    <col min="19" max="20" width="11.625" bestFit="1" customWidth="1"/>
  </cols>
  <sheetData>
    <row r="2" spans="1:18" x14ac:dyDescent="0.15">
      <c r="D2" s="18" t="s">
        <v>41</v>
      </c>
      <c r="E2" s="18"/>
      <c r="F2" s="18" t="s">
        <v>31</v>
      </c>
      <c r="G2" s="18"/>
      <c r="H2" s="19"/>
      <c r="I2" s="18" t="s">
        <v>42</v>
      </c>
      <c r="J2" s="18"/>
      <c r="K2" s="18" t="s">
        <v>32</v>
      </c>
      <c r="L2" s="18"/>
      <c r="M2" s="19"/>
      <c r="N2" s="18" t="s">
        <v>43</v>
      </c>
      <c r="O2" s="18"/>
      <c r="P2" s="18" t="s">
        <v>33</v>
      </c>
      <c r="Q2" s="18"/>
    </row>
    <row r="3" spans="1:18" x14ac:dyDescent="0.15">
      <c r="C3" t="s">
        <v>28</v>
      </c>
      <c r="D3" t="s">
        <v>29</v>
      </c>
      <c r="E3" t="s">
        <v>30</v>
      </c>
      <c r="F3" t="s">
        <v>29</v>
      </c>
      <c r="G3" t="s">
        <v>30</v>
      </c>
      <c r="H3" t="s">
        <v>39</v>
      </c>
      <c r="I3" t="s">
        <v>29</v>
      </c>
      <c r="J3" t="s">
        <v>30</v>
      </c>
      <c r="K3" t="s">
        <v>29</v>
      </c>
      <c r="L3" t="s">
        <v>30</v>
      </c>
      <c r="M3" t="s">
        <v>39</v>
      </c>
      <c r="N3" t="s">
        <v>29</v>
      </c>
      <c r="O3" t="s">
        <v>30</v>
      </c>
      <c r="P3" t="s">
        <v>29</v>
      </c>
      <c r="Q3" t="s">
        <v>30</v>
      </c>
      <c r="R3" t="s">
        <v>39</v>
      </c>
    </row>
    <row r="4" spans="1:18" ht="14.25" thickBot="1" x14ac:dyDescent="0.2">
      <c r="C4" t="s">
        <v>38</v>
      </c>
      <c r="D4" t="s">
        <v>38</v>
      </c>
      <c r="F4" t="s">
        <v>38</v>
      </c>
      <c r="H4" t="s">
        <v>40</v>
      </c>
      <c r="I4" t="s">
        <v>38</v>
      </c>
      <c r="K4" t="s">
        <v>38</v>
      </c>
      <c r="M4" t="s">
        <v>40</v>
      </c>
      <c r="N4" t="s">
        <v>38</v>
      </c>
      <c r="P4" t="s">
        <v>38</v>
      </c>
      <c r="R4" t="s">
        <v>40</v>
      </c>
    </row>
    <row r="5" spans="1:18" x14ac:dyDescent="0.15">
      <c r="A5" t="s">
        <v>0</v>
      </c>
      <c r="B5" s="6" t="s">
        <v>1</v>
      </c>
      <c r="C5" s="6">
        <f>2560*1600*12*30/1000</f>
        <v>1474560</v>
      </c>
      <c r="D5" s="9">
        <v>627316.54</v>
      </c>
      <c r="E5" s="1">
        <f>$C5/D5</f>
        <v>2.3505836463358674</v>
      </c>
      <c r="F5" s="1">
        <v>701334.17119999998</v>
      </c>
      <c r="G5" s="1">
        <f>$C5/F5</f>
        <v>2.102506993887082</v>
      </c>
      <c r="H5" s="22">
        <f>(F5-D5)/D5</f>
        <v>0.11799088096736608</v>
      </c>
      <c r="I5" s="1">
        <v>517940.45</v>
      </c>
      <c r="J5" s="1">
        <f>$C5/I5</f>
        <v>2.8469682180644513</v>
      </c>
      <c r="K5" s="1">
        <v>521784.57760000002</v>
      </c>
      <c r="L5" s="1">
        <f>$C5/K5</f>
        <v>2.8259938359665306</v>
      </c>
      <c r="M5" s="20">
        <f>(K5-I5)/I5</f>
        <v>7.4219489904679328E-3</v>
      </c>
      <c r="N5" s="9"/>
      <c r="O5" s="1"/>
      <c r="P5" s="1"/>
      <c r="Q5" s="1"/>
      <c r="R5" s="2"/>
    </row>
    <row r="6" spans="1:18" x14ac:dyDescent="0.15">
      <c r="B6" s="7" t="s">
        <v>2</v>
      </c>
      <c r="C6" s="7">
        <f>2560*1600*12*30/1000</f>
        <v>1474560</v>
      </c>
      <c r="D6" s="10">
        <v>621270.21</v>
      </c>
      <c r="E6" s="3">
        <f>$C6/D6</f>
        <v>2.3734600118682661</v>
      </c>
      <c r="F6" s="3">
        <v>686213.03040000005</v>
      </c>
      <c r="G6" s="3">
        <f>$C6/F6</f>
        <v>2.1488370734383535</v>
      </c>
      <c r="H6" s="23">
        <f t="shared" ref="H6:H28" si="0">(F6-D6)/D6</f>
        <v>0.10453232644134038</v>
      </c>
      <c r="I6">
        <v>579118.02</v>
      </c>
      <c r="J6" s="3">
        <f>$C6/I6</f>
        <v>2.5462167452499576</v>
      </c>
      <c r="K6" s="3">
        <v>587419.35199999996</v>
      </c>
      <c r="L6" s="3">
        <f>$C6/K6</f>
        <v>2.5102339495277644</v>
      </c>
      <c r="M6" s="21">
        <f t="shared" ref="M6:M28" si="1">(K6-I6)/I6</f>
        <v>1.4334439118299127E-2</v>
      </c>
      <c r="N6" s="10"/>
      <c r="O6" s="3"/>
      <c r="P6" s="3"/>
      <c r="Q6" s="3"/>
      <c r="R6" s="4"/>
    </row>
    <row r="7" spans="1:18" x14ac:dyDescent="0.15">
      <c r="B7" s="7" t="s">
        <v>3</v>
      </c>
      <c r="C7" s="7">
        <f>2560*1600*12*60/1000</f>
        <v>2949120</v>
      </c>
      <c r="D7" s="10">
        <v>1844337.92</v>
      </c>
      <c r="E7" s="3">
        <f t="shared" ref="E7:E27" si="2">$C7/D7</f>
        <v>1.5990128316615646</v>
      </c>
      <c r="F7" s="3">
        <v>1988536.6240000001</v>
      </c>
      <c r="G7" s="3">
        <f>$C7/F7</f>
        <v>1.4830604397256502</v>
      </c>
      <c r="H7" s="23">
        <f t="shared" si="0"/>
        <v>7.8184535727596025E-2</v>
      </c>
      <c r="I7">
        <v>1790280.7</v>
      </c>
      <c r="J7" s="3">
        <f t="shared" ref="J7:J27" si="3">$C7/I7</f>
        <v>1.6472947510409961</v>
      </c>
      <c r="K7" s="3">
        <v>1819669.2544</v>
      </c>
      <c r="L7" s="3">
        <f>$C7/K7</f>
        <v>1.6206901297414151</v>
      </c>
      <c r="M7" s="21">
        <f t="shared" si="1"/>
        <v>1.6415612590807701E-2</v>
      </c>
      <c r="N7" s="10"/>
      <c r="O7" s="3"/>
      <c r="P7" s="3"/>
      <c r="Q7" s="3"/>
      <c r="R7" s="4"/>
    </row>
    <row r="8" spans="1:18" x14ac:dyDescent="0.15">
      <c r="B8" s="7" t="s">
        <v>4</v>
      </c>
      <c r="C8" s="7">
        <f>2560*1600*12*60/1000</f>
        <v>2949120</v>
      </c>
      <c r="D8" s="10">
        <v>1116837.3799999999</v>
      </c>
      <c r="E8" s="3">
        <f t="shared" si="2"/>
        <v>2.6405992965600777</v>
      </c>
      <c r="F8" s="3">
        <v>1215505.8063999999</v>
      </c>
      <c r="G8" s="3">
        <f>$C8/F8</f>
        <v>2.4262492079198679</v>
      </c>
      <c r="H8" s="23">
        <f t="shared" si="0"/>
        <v>8.834627866771437E-2</v>
      </c>
      <c r="I8">
        <v>1079338.8799999999</v>
      </c>
      <c r="J8" s="3">
        <f t="shared" si="3"/>
        <v>2.7323392630866778</v>
      </c>
      <c r="K8" s="3">
        <v>1120137.0976</v>
      </c>
      <c r="L8" s="3">
        <f>$C8/K8</f>
        <v>2.6328205773371578</v>
      </c>
      <c r="M8" s="21">
        <f t="shared" si="1"/>
        <v>3.7799266158187586E-2</v>
      </c>
      <c r="N8" s="10"/>
      <c r="O8" s="3"/>
      <c r="P8" s="3"/>
      <c r="Q8" s="3"/>
      <c r="R8" s="4"/>
    </row>
    <row r="9" spans="1:18" x14ac:dyDescent="0.15">
      <c r="A9" t="s">
        <v>5</v>
      </c>
      <c r="B9" s="12" t="s">
        <v>6</v>
      </c>
      <c r="C9" s="12">
        <f>1920*1080*12*24/1000</f>
        <v>597196.80000000005</v>
      </c>
      <c r="D9" s="13">
        <v>244799.07</v>
      </c>
      <c r="E9" s="14">
        <f t="shared" si="2"/>
        <v>2.4395386796199841</v>
      </c>
      <c r="F9" s="14">
        <v>263779.54399999999</v>
      </c>
      <c r="G9" s="14">
        <f>$C9/F9</f>
        <v>2.2639996678438417</v>
      </c>
      <c r="H9" s="25">
        <f t="shared" si="0"/>
        <v>7.7534910569717383E-2</v>
      </c>
      <c r="I9" s="14">
        <v>229376.18</v>
      </c>
      <c r="J9" s="14">
        <f t="shared" si="3"/>
        <v>2.603569385452317</v>
      </c>
      <c r="K9" s="14">
        <v>231804.69680000001</v>
      </c>
      <c r="L9" s="14">
        <f>$C9/K9</f>
        <v>2.5762929235004184</v>
      </c>
      <c r="M9" s="27">
        <f t="shared" si="1"/>
        <v>1.0587484716154973E-2</v>
      </c>
      <c r="N9" s="13">
        <v>227627.62</v>
      </c>
      <c r="O9" s="14">
        <f t="shared" ref="O9:O27" si="4">$C9/N9</f>
        <v>2.6235691433227659</v>
      </c>
      <c r="P9" s="14">
        <v>231613.0912</v>
      </c>
      <c r="Q9" s="14">
        <f t="shared" ref="Q9:Q27" si="5">$C9/P9</f>
        <v>2.5784242026471431</v>
      </c>
      <c r="R9" s="25">
        <f t="shared" ref="R9:R28" si="6">(P9-N9)/N9</f>
        <v>1.7508732903326933E-2</v>
      </c>
    </row>
    <row r="10" spans="1:18" x14ac:dyDescent="0.15">
      <c r="B10" s="7" t="s">
        <v>7</v>
      </c>
      <c r="C10" s="7">
        <f>1920*1080*12*24/1000</f>
        <v>597196.80000000005</v>
      </c>
      <c r="D10" s="10">
        <v>299022.37</v>
      </c>
      <c r="E10" s="3">
        <f t="shared" si="2"/>
        <v>1.9971642924240085</v>
      </c>
      <c r="F10" s="3">
        <v>311784.2696</v>
      </c>
      <c r="G10" s="3">
        <f>$C10/F10</f>
        <v>1.9154167102983313</v>
      </c>
      <c r="H10" s="23">
        <f t="shared" si="0"/>
        <v>4.2678745406238353E-2</v>
      </c>
      <c r="I10" s="3">
        <v>237092.91</v>
      </c>
      <c r="J10" s="3">
        <f t="shared" si="3"/>
        <v>2.5188302762828294</v>
      </c>
      <c r="K10" s="3">
        <v>236440.12959999999</v>
      </c>
      <c r="L10" s="3">
        <f>$C10/K10</f>
        <v>2.5257844385820372</v>
      </c>
      <c r="M10" s="21">
        <f t="shared" si="1"/>
        <v>-2.7532683284372268E-3</v>
      </c>
      <c r="N10" s="10">
        <v>234587.92</v>
      </c>
      <c r="O10" s="3">
        <f t="shared" si="4"/>
        <v>2.5457269922509225</v>
      </c>
      <c r="P10" s="3">
        <v>234795.74559999999</v>
      </c>
      <c r="Q10" s="3">
        <f t="shared" si="5"/>
        <v>2.5434736837923357</v>
      </c>
      <c r="R10" s="23">
        <f t="shared" si="6"/>
        <v>8.8591774035074746E-4</v>
      </c>
    </row>
    <row r="11" spans="1:18" x14ac:dyDescent="0.15">
      <c r="B11" s="7" t="s">
        <v>8</v>
      </c>
      <c r="C11" s="7">
        <f>1920*1080*12*50/1000</f>
        <v>1244160</v>
      </c>
      <c r="D11" s="10">
        <v>651382.91</v>
      </c>
      <c r="E11" s="3">
        <f t="shared" si="2"/>
        <v>1.91002861895778</v>
      </c>
      <c r="F11" s="3">
        <v>656317.54720000003</v>
      </c>
      <c r="G11" s="3">
        <f>$C11/F11</f>
        <v>1.895667737831892</v>
      </c>
      <c r="H11" s="23">
        <f t="shared" si="0"/>
        <v>7.5756319735192272E-3</v>
      </c>
      <c r="I11" s="3">
        <v>573773.18000000005</v>
      </c>
      <c r="J11" s="3">
        <f t="shared" si="3"/>
        <v>2.1683829836730952</v>
      </c>
      <c r="K11" s="3">
        <v>577622.42480000004</v>
      </c>
      <c r="L11" s="3">
        <f>$C11/K11</f>
        <v>2.153932995989182</v>
      </c>
      <c r="M11" s="21">
        <f t="shared" si="1"/>
        <v>6.7086523632909883E-3</v>
      </c>
      <c r="N11" s="10">
        <v>573612.03</v>
      </c>
      <c r="O11" s="3">
        <f t="shared" si="4"/>
        <v>2.168992167057584</v>
      </c>
      <c r="P11" s="3">
        <v>577238.61600000004</v>
      </c>
      <c r="Q11" s="3">
        <f t="shared" si="5"/>
        <v>2.1553651566512659</v>
      </c>
      <c r="R11" s="23">
        <f t="shared" si="6"/>
        <v>6.3223674022318014E-3</v>
      </c>
    </row>
    <row r="12" spans="1:18" x14ac:dyDescent="0.15">
      <c r="B12" s="7" t="s">
        <v>9</v>
      </c>
      <c r="C12" s="7">
        <f>1920*1080*12*50/1000</f>
        <v>1244160</v>
      </c>
      <c r="D12" s="10">
        <v>554083.78</v>
      </c>
      <c r="E12" s="3">
        <f t="shared" si="2"/>
        <v>2.2454366016633802</v>
      </c>
      <c r="F12" s="3">
        <v>580003.93519999995</v>
      </c>
      <c r="G12" s="3">
        <f>$C12/F12</f>
        <v>2.1450888942175581</v>
      </c>
      <c r="H12" s="23">
        <f t="shared" si="0"/>
        <v>4.6780209303365496E-2</v>
      </c>
      <c r="I12" s="3">
        <v>529156.51</v>
      </c>
      <c r="J12" s="3">
        <f t="shared" si="3"/>
        <v>2.3512136324279558</v>
      </c>
      <c r="K12" s="3">
        <v>534316.3824</v>
      </c>
      <c r="L12" s="3">
        <f>$C12/K12</f>
        <v>2.3285080543695491</v>
      </c>
      <c r="M12" s="21">
        <f t="shared" si="1"/>
        <v>9.7511271287203712E-3</v>
      </c>
      <c r="N12" s="10">
        <v>529003.78</v>
      </c>
      <c r="O12" s="3">
        <f t="shared" si="4"/>
        <v>2.351892457176771</v>
      </c>
      <c r="P12" s="3">
        <v>533595.38560000004</v>
      </c>
      <c r="Q12" s="3">
        <f t="shared" si="5"/>
        <v>2.3316543463002537</v>
      </c>
      <c r="R12" s="23">
        <f t="shared" si="6"/>
        <v>8.6797217214591733E-3</v>
      </c>
    </row>
    <row r="13" spans="1:18" x14ac:dyDescent="0.15">
      <c r="B13" s="7" t="s">
        <v>10</v>
      </c>
      <c r="C13" s="7">
        <f>1920*1080*12*604/1000</f>
        <v>15029452.800000001</v>
      </c>
      <c r="D13" s="10">
        <v>830577.86</v>
      </c>
      <c r="E13" s="3">
        <f t="shared" si="2"/>
        <v>18.095176290877777</v>
      </c>
      <c r="F13" s="3">
        <v>795511.32799999998</v>
      </c>
      <c r="G13" s="3">
        <f>$C13/F13</f>
        <v>18.892820593498829</v>
      </c>
      <c r="H13" s="26">
        <f t="shared" si="0"/>
        <v>-4.2219439848781917E-2</v>
      </c>
      <c r="I13" s="17">
        <v>698556.22</v>
      </c>
      <c r="J13" s="17">
        <f t="shared" si="3"/>
        <v>21.515022513148622</v>
      </c>
      <c r="K13" s="17">
        <v>697829.52399999998</v>
      </c>
      <c r="L13" s="17">
        <f>$C13/K13</f>
        <v>21.537427527930163</v>
      </c>
      <c r="M13" s="28">
        <f t="shared" si="1"/>
        <v>-1.0402827706551612E-3</v>
      </c>
      <c r="N13" s="16">
        <v>696639.17</v>
      </c>
      <c r="O13" s="17">
        <f t="shared" si="4"/>
        <v>21.574228735946615</v>
      </c>
      <c r="P13" s="17">
        <v>695493.75760000001</v>
      </c>
      <c r="Q13" s="17">
        <f t="shared" si="5"/>
        <v>21.609759448975392</v>
      </c>
      <c r="R13" s="26">
        <f t="shared" si="6"/>
        <v>-1.6441975262459474E-3</v>
      </c>
    </row>
    <row r="14" spans="1:18" x14ac:dyDescent="0.15">
      <c r="A14" t="s">
        <v>11</v>
      </c>
      <c r="B14" s="12" t="s">
        <v>12</v>
      </c>
      <c r="C14" s="12">
        <f>820*480*12*50/1000</f>
        <v>236160</v>
      </c>
      <c r="D14" s="13">
        <v>117528.83</v>
      </c>
      <c r="E14" s="14">
        <f t="shared" si="2"/>
        <v>2.0093793156964126</v>
      </c>
      <c r="F14" s="14">
        <v>116899.1872</v>
      </c>
      <c r="G14" s="14">
        <f>$C14/F14</f>
        <v>2.0202022414061744</v>
      </c>
      <c r="H14" s="23">
        <f t="shared" si="0"/>
        <v>-5.3573476397238149E-3</v>
      </c>
      <c r="I14" s="3">
        <v>87803.83</v>
      </c>
      <c r="J14" s="3">
        <f t="shared" si="3"/>
        <v>2.6896321037476385</v>
      </c>
      <c r="K14" s="3">
        <v>86632.435200000007</v>
      </c>
      <c r="L14" s="3">
        <f>$C14/K14</f>
        <v>2.7259997881255447</v>
      </c>
      <c r="M14" s="21">
        <f t="shared" si="1"/>
        <v>-1.3341044462411201E-2</v>
      </c>
      <c r="N14" s="10">
        <v>87452.07</v>
      </c>
      <c r="O14" s="3">
        <f t="shared" si="4"/>
        <v>2.7004506582863046</v>
      </c>
      <c r="P14" s="3">
        <v>86418.648000000001</v>
      </c>
      <c r="Q14" s="3">
        <f t="shared" si="5"/>
        <v>2.7327435161910887</v>
      </c>
      <c r="R14" s="23">
        <f t="shared" si="6"/>
        <v>-1.1817010163395857E-2</v>
      </c>
    </row>
    <row r="15" spans="1:18" x14ac:dyDescent="0.15">
      <c r="B15" s="7" t="s">
        <v>13</v>
      </c>
      <c r="C15" s="7">
        <f>832*480*12*60/1000</f>
        <v>287539.20000000001</v>
      </c>
      <c r="D15" s="10">
        <v>135629.12</v>
      </c>
      <c r="E15" s="3">
        <f t="shared" si="2"/>
        <v>2.1200402981306672</v>
      </c>
      <c r="F15" s="3">
        <v>141365.86559999999</v>
      </c>
      <c r="G15" s="3">
        <f>$C15/F15</f>
        <v>2.034007281599385</v>
      </c>
      <c r="H15" s="23">
        <f t="shared" si="0"/>
        <v>4.22973001668078E-2</v>
      </c>
      <c r="I15" s="3">
        <v>111252.14</v>
      </c>
      <c r="J15" s="3">
        <f t="shared" si="3"/>
        <v>2.5845723057551973</v>
      </c>
      <c r="K15" s="3">
        <v>111253.2448</v>
      </c>
      <c r="L15" s="3">
        <f>$C15/K15</f>
        <v>2.5845466396679875</v>
      </c>
      <c r="M15" s="21">
        <f t="shared" si="1"/>
        <v>9.930595492374151E-6</v>
      </c>
      <c r="N15" s="10">
        <v>111241.51</v>
      </c>
      <c r="O15" s="3">
        <f t="shared" si="4"/>
        <v>2.5848192819389095</v>
      </c>
      <c r="P15" s="3">
        <v>111258.5656</v>
      </c>
      <c r="Q15" s="3">
        <f t="shared" si="5"/>
        <v>2.5844230369980612</v>
      </c>
      <c r="R15" s="23">
        <f t="shared" si="6"/>
        <v>1.5332046463597054E-4</v>
      </c>
    </row>
    <row r="16" spans="1:18" x14ac:dyDescent="0.15">
      <c r="B16" s="7" t="s">
        <v>14</v>
      </c>
      <c r="C16" s="7">
        <f>832*480*12*50/1000</f>
        <v>239616</v>
      </c>
      <c r="D16" s="10">
        <v>165922.51</v>
      </c>
      <c r="E16" s="3">
        <f t="shared" si="2"/>
        <v>1.4441440163845158</v>
      </c>
      <c r="F16" s="3">
        <v>148593.0944</v>
      </c>
      <c r="G16" s="3">
        <f>$C16/F16</f>
        <v>1.6125648433901918</v>
      </c>
      <c r="H16" s="23">
        <f t="shared" si="0"/>
        <v>-0.1044428245450241</v>
      </c>
      <c r="I16" s="3">
        <v>103708.85</v>
      </c>
      <c r="J16" s="3">
        <f t="shared" si="3"/>
        <v>2.3104682001584242</v>
      </c>
      <c r="K16" s="3">
        <v>99439.983200000002</v>
      </c>
      <c r="L16" s="3">
        <f>$C16/K16</f>
        <v>2.4096544698531286</v>
      </c>
      <c r="M16" s="21">
        <f t="shared" si="1"/>
        <v>-4.1162030048544587E-2</v>
      </c>
      <c r="N16" s="10">
        <v>103260.65</v>
      </c>
      <c r="O16" s="3">
        <f t="shared" si="4"/>
        <v>2.3204967235825071</v>
      </c>
      <c r="P16" s="3">
        <v>99433.2</v>
      </c>
      <c r="Q16" s="3">
        <f t="shared" si="5"/>
        <v>2.4098188532602793</v>
      </c>
      <c r="R16" s="23">
        <f t="shared" si="6"/>
        <v>-3.7065910392777859E-2</v>
      </c>
    </row>
    <row r="17" spans="1:18" x14ac:dyDescent="0.15">
      <c r="B17" s="15" t="s">
        <v>35</v>
      </c>
      <c r="C17" s="15">
        <f>832*480*12*30/1000</f>
        <v>143769.60000000001</v>
      </c>
      <c r="D17" s="16">
        <v>74333.34</v>
      </c>
      <c r="E17" s="17">
        <f t="shared" si="2"/>
        <v>1.9341200059085197</v>
      </c>
      <c r="F17" s="17">
        <v>73805.331200000001</v>
      </c>
      <c r="G17" s="17">
        <f>$C17/F17</f>
        <v>1.9479568435294821</v>
      </c>
      <c r="H17" s="23">
        <f t="shared" si="0"/>
        <v>-7.1032567620396983E-3</v>
      </c>
      <c r="I17" s="3">
        <v>64243.49</v>
      </c>
      <c r="J17" s="3">
        <f t="shared" si="3"/>
        <v>2.237885893185442</v>
      </c>
      <c r="K17" s="3">
        <v>63366.232000000004</v>
      </c>
      <c r="L17" s="3">
        <f>$C17/K17</f>
        <v>2.2688677464678664</v>
      </c>
      <c r="M17" s="21">
        <f t="shared" si="1"/>
        <v>-1.3655204597384021E-2</v>
      </c>
      <c r="N17" s="10">
        <v>63030.96</v>
      </c>
      <c r="O17" s="3">
        <f t="shared" si="4"/>
        <v>2.280936225626264</v>
      </c>
      <c r="P17" s="3">
        <v>63195.26</v>
      </c>
      <c r="Q17" s="3">
        <f t="shared" si="5"/>
        <v>2.2750060684931115</v>
      </c>
      <c r="R17" s="23">
        <f t="shared" si="6"/>
        <v>2.6066555229367111E-3</v>
      </c>
    </row>
    <row r="18" spans="1:18" x14ac:dyDescent="0.15">
      <c r="A18" t="s">
        <v>15</v>
      </c>
      <c r="B18" s="7" t="s">
        <v>16</v>
      </c>
      <c r="C18" s="7">
        <f>416*240*12*50/1000</f>
        <v>59904</v>
      </c>
      <c r="D18" s="10">
        <v>25865.72</v>
      </c>
      <c r="E18" s="3">
        <f t="shared" si="2"/>
        <v>2.3159610480589752</v>
      </c>
      <c r="F18" s="3">
        <v>28660.120800000001</v>
      </c>
      <c r="G18" s="3">
        <f>$C18/F18</f>
        <v>2.0901516925916095</v>
      </c>
      <c r="H18" s="25">
        <f t="shared" si="0"/>
        <v>0.10803491261793599</v>
      </c>
      <c r="I18" s="14">
        <v>19803.02</v>
      </c>
      <c r="J18" s="14">
        <f t="shared" si="3"/>
        <v>3.0249931576092939</v>
      </c>
      <c r="K18" s="14">
        <v>18984.117600000001</v>
      </c>
      <c r="L18" s="14">
        <f>$C18/K18</f>
        <v>3.1554798206686203</v>
      </c>
      <c r="M18" s="27">
        <f t="shared" si="1"/>
        <v>-4.1352399785487215E-2</v>
      </c>
      <c r="N18" s="13">
        <v>19544.189999999999</v>
      </c>
      <c r="O18" s="14">
        <f t="shared" si="4"/>
        <v>3.0650541158267499</v>
      </c>
      <c r="P18" s="14">
        <v>18837.1584</v>
      </c>
      <c r="Q18" s="14">
        <f t="shared" si="5"/>
        <v>3.180097482218974</v>
      </c>
      <c r="R18" s="25">
        <f t="shared" si="6"/>
        <v>-3.6176050273764145E-2</v>
      </c>
    </row>
    <row r="19" spans="1:18" x14ac:dyDescent="0.15">
      <c r="B19" s="7" t="s">
        <v>17</v>
      </c>
      <c r="C19" s="7">
        <f>416*240*12*60/1000</f>
        <v>71884.800000000003</v>
      </c>
      <c r="D19" s="10">
        <v>49381.86</v>
      </c>
      <c r="E19" s="3">
        <f t="shared" si="2"/>
        <v>1.4556924344283508</v>
      </c>
      <c r="F19" s="3">
        <v>43466.343200000003</v>
      </c>
      <c r="G19" s="3">
        <f>$C19/F19</f>
        <v>1.6538037181834979</v>
      </c>
      <c r="H19" s="23">
        <f t="shared" si="0"/>
        <v>-0.11979129178204299</v>
      </c>
      <c r="I19" s="3">
        <v>29808.43</v>
      </c>
      <c r="J19" s="3">
        <f t="shared" si="3"/>
        <v>2.4115594145682948</v>
      </c>
      <c r="K19" s="3">
        <v>28570.189600000002</v>
      </c>
      <c r="L19" s="3">
        <f>$C19/K19</f>
        <v>2.5160771071676753</v>
      </c>
      <c r="M19" s="21">
        <f t="shared" si="1"/>
        <v>-4.1539940211544141E-2</v>
      </c>
      <c r="N19" s="10">
        <v>29762.79</v>
      </c>
      <c r="O19" s="3">
        <f t="shared" si="4"/>
        <v>2.4152574405826872</v>
      </c>
      <c r="P19" s="3">
        <v>28657.495200000001</v>
      </c>
      <c r="Q19" s="3">
        <f t="shared" si="5"/>
        <v>2.5084118307729839</v>
      </c>
      <c r="R19" s="23">
        <f t="shared" si="6"/>
        <v>-3.7136800683000473E-2</v>
      </c>
    </row>
    <row r="20" spans="1:18" x14ac:dyDescent="0.15">
      <c r="B20" s="7" t="s">
        <v>18</v>
      </c>
      <c r="C20" s="7">
        <f>416*240*12*50/1000</f>
        <v>59904</v>
      </c>
      <c r="D20" s="10">
        <v>42661.16</v>
      </c>
      <c r="E20" s="3">
        <f t="shared" si="2"/>
        <v>1.4041812271396277</v>
      </c>
      <c r="F20" s="3">
        <v>38431.673600000002</v>
      </c>
      <c r="G20" s="3">
        <f>$C20/F20</f>
        <v>1.5587143204713312</v>
      </c>
      <c r="H20" s="23">
        <f t="shared" si="0"/>
        <v>-9.9141382934735039E-2</v>
      </c>
      <c r="I20" s="3">
        <v>25828.79</v>
      </c>
      <c r="J20" s="3">
        <f t="shared" si="3"/>
        <v>2.3192724088120271</v>
      </c>
      <c r="K20" s="3">
        <v>25080.396799999999</v>
      </c>
      <c r="L20" s="3">
        <f>$C20/K20</f>
        <v>2.3884789573983136</v>
      </c>
      <c r="M20" s="21">
        <f t="shared" si="1"/>
        <v>-2.897515524343193E-2</v>
      </c>
      <c r="N20" s="10">
        <v>25671.91</v>
      </c>
      <c r="O20" s="3">
        <f t="shared" si="4"/>
        <v>2.333445388364169</v>
      </c>
      <c r="P20" s="3">
        <v>25084.900799999999</v>
      </c>
      <c r="Q20" s="3">
        <f t="shared" si="5"/>
        <v>2.3880501054243757</v>
      </c>
      <c r="R20" s="23">
        <f t="shared" si="6"/>
        <v>-2.2865817151898726E-2</v>
      </c>
    </row>
    <row r="21" spans="1:18" x14ac:dyDescent="0.15">
      <c r="B21" s="7" t="s">
        <v>36</v>
      </c>
      <c r="C21" s="7">
        <f>416*240*12*30/1000</f>
        <v>35942.400000000001</v>
      </c>
      <c r="D21" s="10">
        <v>19845.14</v>
      </c>
      <c r="E21" s="3">
        <f t="shared" si="2"/>
        <v>1.81114368555727</v>
      </c>
      <c r="F21" s="3">
        <v>19802.235199999999</v>
      </c>
      <c r="G21" s="3">
        <f>$C21/F21</f>
        <v>1.8150678262825604</v>
      </c>
      <c r="H21" s="26">
        <f t="shared" si="0"/>
        <v>-2.1619802127876273E-3</v>
      </c>
      <c r="I21" s="17">
        <v>15115.81</v>
      </c>
      <c r="J21" s="17">
        <f t="shared" si="3"/>
        <v>2.3778017850184674</v>
      </c>
      <c r="K21" s="17">
        <v>14636.620800000001</v>
      </c>
      <c r="L21" s="17">
        <f>$C21/K21</f>
        <v>2.4556487792592128</v>
      </c>
      <c r="M21" s="28">
        <f t="shared" si="1"/>
        <v>-3.1701192327768003E-2</v>
      </c>
      <c r="N21" s="16">
        <v>14788.26</v>
      </c>
      <c r="O21" s="17">
        <f t="shared" si="4"/>
        <v>2.4304684932507272</v>
      </c>
      <c r="P21" s="17">
        <v>14553.8992</v>
      </c>
      <c r="Q21" s="17">
        <f t="shared" si="5"/>
        <v>2.4696062207164386</v>
      </c>
      <c r="R21" s="26">
        <f t="shared" si="6"/>
        <v>-1.5847760317981994E-2</v>
      </c>
    </row>
    <row r="22" spans="1:18" x14ac:dyDescent="0.15">
      <c r="A22" t="s">
        <v>19</v>
      </c>
      <c r="B22" s="12" t="s">
        <v>20</v>
      </c>
      <c r="C22" s="12">
        <f>1280*720*12*60/1000</f>
        <v>663552</v>
      </c>
      <c r="D22" s="13">
        <v>239333.62</v>
      </c>
      <c r="E22" s="14">
        <f t="shared" si="2"/>
        <v>2.7724980719382426</v>
      </c>
      <c r="F22" s="14">
        <v>267828.804</v>
      </c>
      <c r="G22" s="14">
        <f>$C22/F22</f>
        <v>2.4775229179606835</v>
      </c>
      <c r="H22" s="23">
        <f t="shared" si="0"/>
        <v>0.11906051477431381</v>
      </c>
      <c r="I22" s="3"/>
      <c r="J22" s="3"/>
      <c r="K22" s="3"/>
      <c r="L22" s="3"/>
      <c r="M22" s="21"/>
      <c r="N22" s="10">
        <v>205661.33</v>
      </c>
      <c r="O22" s="3">
        <f t="shared" si="4"/>
        <v>3.2264305594056015</v>
      </c>
      <c r="P22" s="3">
        <v>212310.37760000001</v>
      </c>
      <c r="Q22" s="3">
        <f t="shared" si="5"/>
        <v>3.1253865567049885</v>
      </c>
      <c r="R22" s="23">
        <f t="shared" si="6"/>
        <v>3.2330081693043709E-2</v>
      </c>
    </row>
    <row r="23" spans="1:18" x14ac:dyDescent="0.15">
      <c r="B23" s="7" t="s">
        <v>21</v>
      </c>
      <c r="C23" s="7">
        <f>1280*720*12*60/1000</f>
        <v>663552</v>
      </c>
      <c r="D23" s="10">
        <v>222476.37</v>
      </c>
      <c r="E23" s="3">
        <f t="shared" si="2"/>
        <v>2.982572935723466</v>
      </c>
      <c r="F23" s="3">
        <v>244197.12640000001</v>
      </c>
      <c r="G23" s="3">
        <f>$C23/F23</f>
        <v>2.7172801325806262</v>
      </c>
      <c r="H23" s="23">
        <f t="shared" si="0"/>
        <v>9.7631745789451774E-2</v>
      </c>
      <c r="I23" s="3"/>
      <c r="J23" s="3"/>
      <c r="K23" s="3"/>
      <c r="L23" s="3"/>
      <c r="M23" s="21"/>
      <c r="N23" s="10">
        <v>200961.25</v>
      </c>
      <c r="O23" s="3">
        <f t="shared" si="4"/>
        <v>3.3018902897946742</v>
      </c>
      <c r="P23" s="3">
        <v>207873.69200000001</v>
      </c>
      <c r="Q23" s="3">
        <f t="shared" si="5"/>
        <v>3.1920922441691175</v>
      </c>
      <c r="R23" s="23">
        <f t="shared" si="6"/>
        <v>3.4396889947688969E-2</v>
      </c>
    </row>
    <row r="24" spans="1:18" x14ac:dyDescent="0.15">
      <c r="B24" s="15" t="s">
        <v>22</v>
      </c>
      <c r="C24" s="15">
        <f>1280*720*12*60/1000</f>
        <v>663552</v>
      </c>
      <c r="D24" s="16">
        <v>220509.47</v>
      </c>
      <c r="E24" s="17">
        <f t="shared" si="2"/>
        <v>3.0091768847841318</v>
      </c>
      <c r="F24" s="17">
        <v>244463.484</v>
      </c>
      <c r="G24" s="17">
        <f>$C24/F24</f>
        <v>2.714319493213146</v>
      </c>
      <c r="H24" s="23">
        <f t="shared" si="0"/>
        <v>0.10863031868880731</v>
      </c>
      <c r="I24" s="3"/>
      <c r="J24" s="3"/>
      <c r="K24" s="3"/>
      <c r="L24" s="3"/>
      <c r="M24" s="21"/>
      <c r="N24" s="10">
        <v>195956.42</v>
      </c>
      <c r="O24" s="3">
        <f t="shared" si="4"/>
        <v>3.3862223039183914</v>
      </c>
      <c r="P24" s="3">
        <v>204479.50399999999</v>
      </c>
      <c r="Q24" s="3">
        <f t="shared" si="5"/>
        <v>3.2450782940083815</v>
      </c>
      <c r="R24" s="23">
        <f t="shared" si="6"/>
        <v>4.349479338314087E-2</v>
      </c>
    </row>
    <row r="25" spans="1:18" x14ac:dyDescent="0.15">
      <c r="A25" t="s">
        <v>23</v>
      </c>
      <c r="B25" s="7" t="s">
        <v>24</v>
      </c>
      <c r="C25" s="7">
        <f>820*480*12*50/1000</f>
        <v>236160</v>
      </c>
      <c r="D25" s="10">
        <v>114607.53</v>
      </c>
      <c r="E25" s="3">
        <f t="shared" si="2"/>
        <v>2.0605975890065862</v>
      </c>
      <c r="F25" s="3">
        <v>114497.6112</v>
      </c>
      <c r="G25" s="3">
        <f>$C25/F25</f>
        <v>2.0625757823670647</v>
      </c>
      <c r="H25" s="25">
        <f t="shared" si="0"/>
        <v>-9.5908881379783216E-4</v>
      </c>
      <c r="I25" s="14">
        <v>83202.41</v>
      </c>
      <c r="J25" s="14">
        <f t="shared" si="3"/>
        <v>2.838379320983611</v>
      </c>
      <c r="K25" s="14">
        <v>82125.679199999999</v>
      </c>
      <c r="L25" s="14">
        <f>$C25/K25</f>
        <v>2.8755926562857579</v>
      </c>
      <c r="M25" s="27">
        <f t="shared" si="1"/>
        <v>-1.2941101105124296E-2</v>
      </c>
      <c r="N25" s="13">
        <v>83226.84</v>
      </c>
      <c r="O25" s="14">
        <f t="shared" si="4"/>
        <v>2.8375461569849345</v>
      </c>
      <c r="P25" s="14">
        <v>82243.588799999998</v>
      </c>
      <c r="Q25" s="14">
        <f t="shared" si="5"/>
        <v>2.871470025150459</v>
      </c>
      <c r="R25" s="25">
        <f t="shared" si="6"/>
        <v>-1.1814111889866283E-2</v>
      </c>
    </row>
    <row r="26" spans="1:18" x14ac:dyDescent="0.15">
      <c r="B26" s="7" t="s">
        <v>25</v>
      </c>
      <c r="C26" s="7">
        <f>1024*768*12*30/1000</f>
        <v>283115.52000000002</v>
      </c>
      <c r="D26" s="10">
        <v>82012.649999999994</v>
      </c>
      <c r="E26" s="3">
        <f t="shared" si="2"/>
        <v>3.4520957437663586</v>
      </c>
      <c r="F26" s="3">
        <v>97944.920199999993</v>
      </c>
      <c r="G26" s="3">
        <f>$C26/F26</f>
        <v>2.8905584835016285</v>
      </c>
      <c r="H26" s="23">
        <f t="shared" si="0"/>
        <v>0.19426600896325141</v>
      </c>
      <c r="I26" s="3">
        <v>59966.95</v>
      </c>
      <c r="J26" s="3">
        <f t="shared" si="3"/>
        <v>4.7211925902517979</v>
      </c>
      <c r="K26" s="3">
        <v>61281.304799999998</v>
      </c>
      <c r="L26" s="3">
        <f>$C26/K26</f>
        <v>4.6199329620018146</v>
      </c>
      <c r="M26" s="21">
        <f t="shared" si="1"/>
        <v>2.1917986490892084E-2</v>
      </c>
      <c r="N26" s="10">
        <v>57652.86</v>
      </c>
      <c r="O26" s="3">
        <f t="shared" si="4"/>
        <v>4.9106934157299396</v>
      </c>
      <c r="P26" s="3">
        <v>60133.071799999998</v>
      </c>
      <c r="Q26" s="3">
        <f t="shared" si="5"/>
        <v>4.7081499668207538</v>
      </c>
      <c r="R26" s="23">
        <f t="shared" si="6"/>
        <v>4.3019753053014149E-2</v>
      </c>
    </row>
    <row r="27" spans="1:18" x14ac:dyDescent="0.15">
      <c r="B27" s="7" t="s">
        <v>26</v>
      </c>
      <c r="C27" s="7">
        <f>1280*720*12*30/1000</f>
        <v>331776</v>
      </c>
      <c r="D27" s="10">
        <v>83138.64</v>
      </c>
      <c r="E27" s="3">
        <f t="shared" si="2"/>
        <v>3.990635401300767</v>
      </c>
      <c r="F27" s="3">
        <v>91384.383199999997</v>
      </c>
      <c r="G27" s="3">
        <f>$C27/F27</f>
        <v>3.6305546788436387</v>
      </c>
      <c r="H27" s="23">
        <f t="shared" si="0"/>
        <v>9.9180636103741865E-2</v>
      </c>
      <c r="I27" s="3">
        <v>4995.7299999999996</v>
      </c>
      <c r="J27" s="3">
        <f t="shared" si="3"/>
        <v>66.411915776072775</v>
      </c>
      <c r="K27" s="3">
        <v>5037.6768000000002</v>
      </c>
      <c r="L27" s="3">
        <f>$C27/K27</f>
        <v>65.858929258820254</v>
      </c>
      <c r="M27" s="21">
        <f t="shared" si="1"/>
        <v>8.3965306371642633E-3</v>
      </c>
      <c r="N27" s="10">
        <v>2593.2800000000002</v>
      </c>
      <c r="O27" s="3">
        <f t="shared" si="4"/>
        <v>127.93682132280354</v>
      </c>
      <c r="P27" s="3">
        <v>2479.5328</v>
      </c>
      <c r="Q27" s="3">
        <f t="shared" si="5"/>
        <v>133.80585245736617</v>
      </c>
      <c r="R27" s="23">
        <f t="shared" si="6"/>
        <v>-4.3862290227048462E-2</v>
      </c>
    </row>
    <row r="28" spans="1:18" ht="14.25" thickBot="1" x14ac:dyDescent="0.2">
      <c r="B28" s="8" t="s">
        <v>27</v>
      </c>
      <c r="C28" s="8">
        <f>1280*720*12*20/1000</f>
        <v>221184</v>
      </c>
      <c r="D28" s="11">
        <v>21090.11</v>
      </c>
      <c r="E28" s="5">
        <f>$C28/D28</f>
        <v>10.48756976611312</v>
      </c>
      <c r="F28" s="5">
        <v>24835.297900000001</v>
      </c>
      <c r="G28" s="5">
        <f>$C28/F28</f>
        <v>8.9060336981099795</v>
      </c>
      <c r="H28" s="24">
        <f t="shared" si="0"/>
        <v>0.17758029237400852</v>
      </c>
      <c r="I28" s="5">
        <v>5728.82</v>
      </c>
      <c r="J28" s="5">
        <f>$C28/I28</f>
        <v>38.608998013552529</v>
      </c>
      <c r="K28" s="5">
        <v>5880.0982000000004</v>
      </c>
      <c r="L28" s="5">
        <f>$C28/K28</f>
        <v>37.615698322861341</v>
      </c>
      <c r="M28" s="29">
        <f t="shared" si="1"/>
        <v>2.6406520016338558E-2</v>
      </c>
      <c r="N28" s="11">
        <v>5074.84</v>
      </c>
      <c r="O28" s="5">
        <f>$C28/N28</f>
        <v>43.584428277541754</v>
      </c>
      <c r="P28" s="5">
        <v>5178.9525999999996</v>
      </c>
      <c r="Q28" s="5">
        <f>$C28/P28</f>
        <v>42.708249540650364</v>
      </c>
      <c r="R28" s="24">
        <f t="shared" si="6"/>
        <v>2.051544482190561E-2</v>
      </c>
    </row>
    <row r="30" spans="1:18" x14ac:dyDescent="0.15">
      <c r="B30" t="s">
        <v>34</v>
      </c>
      <c r="E30">
        <f>AVERAGE(E5:E28)</f>
        <v>3.287533695579405</v>
      </c>
      <c r="G30">
        <f>AVERAGE(G5:G28)</f>
        <v>3.1418733863621835</v>
      </c>
      <c r="H30" s="30">
        <f>AVERAGE(H5:H28)</f>
        <v>4.7047026499843443E-2</v>
      </c>
      <c r="J30">
        <f>AVERAGE(J5:J21,J25:J28)</f>
        <v>8.2603099399115436</v>
      </c>
      <c r="L30">
        <f>AVERAGE(L5:L21,L25:L28)</f>
        <v>8.199361473405796</v>
      </c>
      <c r="M30" s="30">
        <f>AVERAGE(M5:M28)</f>
        <v>-3.2720057178558019E-3</v>
      </c>
      <c r="O30">
        <f>AVERAGE(O9:O28)</f>
        <v>12.028968507469591</v>
      </c>
      <c r="Q30">
        <f>AVERAGE(Q9:Q28)</f>
        <v>12.271155651865596</v>
      </c>
      <c r="R30" s="30">
        <f>AVERAGE(R5:R28)</f>
        <v>-4.158134986122549E-4</v>
      </c>
    </row>
    <row r="34" spans="2:2" x14ac:dyDescent="0.15">
      <c r="B34" t="s">
        <v>37</v>
      </c>
    </row>
  </sheetData>
  <mergeCells count="6">
    <mergeCell ref="D2:E2"/>
    <mergeCell ref="F2:G2"/>
    <mergeCell ref="I2:J2"/>
    <mergeCell ref="K2:L2"/>
    <mergeCell ref="N2:O2"/>
    <mergeCell ref="P2:Q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Lossless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2012-07-04T08:21:59Z</dcterms:modified>
</cp:coreProperties>
</file>