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-75" windowWidth="24600" windowHeight="11955"/>
  </bookViews>
  <sheets>
    <sheet name="JCTVC-H0051 RA results" sheetId="1" r:id="rId1"/>
    <sheet name="JCTVC-H0051 SERIAL RA results" sheetId="5" r:id="rId2"/>
  </sheets>
  <calcPr calcId="145621"/>
</workbook>
</file>

<file path=xl/calcChain.xml><?xml version="1.0" encoding="utf-8"?>
<calcChain xmlns="http://schemas.openxmlformats.org/spreadsheetml/2006/main">
  <c r="N37" i="1" l="1"/>
  <c r="N36" i="1"/>
  <c r="N35" i="1"/>
  <c r="N34" i="1"/>
  <c r="N22" i="1"/>
  <c r="N21" i="1"/>
  <c r="N20" i="1"/>
  <c r="N19" i="1"/>
  <c r="N7" i="1"/>
  <c r="N6" i="1"/>
  <c r="N5" i="1"/>
  <c r="N4" i="1"/>
  <c r="M37" i="1" l="1"/>
  <c r="M36" i="1"/>
  <c r="M35" i="1"/>
  <c r="M34" i="1"/>
  <c r="M22" i="1"/>
  <c r="M21" i="1"/>
  <c r="M20" i="1"/>
  <c r="M19" i="1"/>
  <c r="M7" i="1"/>
  <c r="M6" i="1"/>
  <c r="M5" i="1"/>
  <c r="M4" i="1"/>
  <c r="J44" i="1"/>
  <c r="E44" i="1"/>
  <c r="L37" i="1"/>
  <c r="K37" i="1"/>
  <c r="F37" i="1"/>
  <c r="L36" i="1"/>
  <c r="K36" i="1"/>
  <c r="F36" i="1"/>
  <c r="L35" i="1"/>
  <c r="K35" i="1"/>
  <c r="F35" i="1"/>
  <c r="N40" i="1"/>
  <c r="L34" i="1"/>
  <c r="K34" i="1"/>
  <c r="F34" i="1"/>
  <c r="F22" i="5"/>
  <c r="F21" i="5"/>
  <c r="F20" i="5"/>
  <c r="F19" i="5"/>
  <c r="F29" i="5" s="1"/>
  <c r="G7" i="5"/>
  <c r="F7" i="5"/>
  <c r="G6" i="5"/>
  <c r="F6" i="5"/>
  <c r="G5" i="5"/>
  <c r="F5" i="5"/>
  <c r="G4" i="5"/>
  <c r="F4" i="5"/>
  <c r="J29" i="5"/>
  <c r="E29" i="5"/>
  <c r="O29" i="5" s="1"/>
  <c r="O22" i="5"/>
  <c r="N22" i="5"/>
  <c r="M22" i="5"/>
  <c r="L22" i="5"/>
  <c r="K22" i="5"/>
  <c r="G22" i="5"/>
  <c r="N21" i="5"/>
  <c r="M21" i="5"/>
  <c r="L21" i="5"/>
  <c r="K21" i="5"/>
  <c r="G21" i="5"/>
  <c r="N20" i="5"/>
  <c r="M20" i="5"/>
  <c r="L20" i="5"/>
  <c r="O20" i="5" s="1"/>
  <c r="K20" i="5"/>
  <c r="G20" i="5"/>
  <c r="N19" i="5"/>
  <c r="M19" i="5"/>
  <c r="L19" i="5"/>
  <c r="K19" i="5"/>
  <c r="K29" i="5" s="1"/>
  <c r="G19" i="5"/>
  <c r="J14" i="5"/>
  <c r="E14" i="5"/>
  <c r="O14" i="5" s="1"/>
  <c r="N7" i="5"/>
  <c r="M7" i="5"/>
  <c r="L7" i="5"/>
  <c r="K7" i="5"/>
  <c r="N6" i="5"/>
  <c r="M6" i="5"/>
  <c r="L6" i="5"/>
  <c r="K6" i="5"/>
  <c r="N5" i="5"/>
  <c r="M5" i="5"/>
  <c r="L5" i="5"/>
  <c r="K5" i="5"/>
  <c r="F14" i="5"/>
  <c r="N4" i="5"/>
  <c r="M4" i="5"/>
  <c r="L4" i="5"/>
  <c r="K4" i="5"/>
  <c r="F19" i="1"/>
  <c r="F20" i="1"/>
  <c r="F21" i="1"/>
  <c r="F22" i="1"/>
  <c r="K19" i="1"/>
  <c r="L19" i="1"/>
  <c r="K20" i="1"/>
  <c r="L20" i="1"/>
  <c r="K21" i="1"/>
  <c r="L21" i="1"/>
  <c r="K22" i="1"/>
  <c r="L22" i="1"/>
  <c r="K4" i="1"/>
  <c r="L4" i="1"/>
  <c r="K5" i="1"/>
  <c r="L5" i="1"/>
  <c r="K6" i="1"/>
  <c r="L6" i="1"/>
  <c r="K7" i="1"/>
  <c r="L7" i="1"/>
  <c r="J29" i="1"/>
  <c r="E29" i="1"/>
  <c r="J14" i="1"/>
  <c r="E14" i="1"/>
  <c r="F5" i="1"/>
  <c r="F6" i="1"/>
  <c r="F7" i="1"/>
  <c r="F4" i="1"/>
  <c r="K44" i="1" l="1"/>
  <c r="O44" i="1"/>
  <c r="F44" i="1"/>
  <c r="N44" i="1" s="1"/>
  <c r="F29" i="1"/>
  <c r="F14" i="1"/>
  <c r="N25" i="5"/>
  <c r="O21" i="5"/>
  <c r="K14" i="5"/>
  <c r="N14" i="5" s="1"/>
  <c r="O19" i="5"/>
  <c r="O5" i="5"/>
  <c r="O7" i="5"/>
  <c r="O4" i="5"/>
  <c r="K29" i="1"/>
  <c r="K14" i="1"/>
  <c r="N14" i="1" s="1"/>
  <c r="O14" i="1"/>
  <c r="N10" i="5"/>
  <c r="O6" i="5"/>
  <c r="N29" i="5"/>
  <c r="N25" i="1"/>
  <c r="O29" i="1"/>
  <c r="N10" i="1"/>
  <c r="N29" i="1" l="1"/>
  <c r="O10" i="5"/>
  <c r="O25" i="5"/>
  <c r="O10" i="1"/>
  <c r="O25" i="1"/>
</calcChain>
</file>

<file path=xl/sharedStrings.xml><?xml version="1.0" encoding="utf-8"?>
<sst xmlns="http://schemas.openxmlformats.org/spreadsheetml/2006/main" count="135" uniqueCount="28">
  <si>
    <t>Enc T [s]</t>
  </si>
  <si>
    <t>Dec T [s]</t>
  </si>
  <si>
    <t>sandstorms</t>
    <phoneticPr fontId="1"/>
  </si>
  <si>
    <t>CIF 30Hz</t>
    <phoneticPr fontId="1"/>
  </si>
  <si>
    <t>HM-5.0-dev-highlevel-rev1712</t>
    <phoneticPr fontId="1"/>
  </si>
  <si>
    <t xml:space="preserve"> Rate reduction %</t>
    <phoneticPr fontId="1"/>
  </si>
  <si>
    <t>Enc  T[h]</t>
    <phoneticPr fontId="1"/>
  </si>
  <si>
    <t>QP I-slice</t>
    <phoneticPr fontId="1"/>
  </si>
  <si>
    <t>HE RA results</t>
    <phoneticPr fontId="1"/>
  </si>
  <si>
    <t>JCTVC-H0051 using serial mode encoding</t>
    <phoneticPr fontId="1"/>
  </si>
  <si>
    <t xml:space="preserve">Enc T  </t>
    <phoneticPr fontId="1"/>
  </si>
  <si>
    <t xml:space="preserve">Dec T  </t>
    <phoneticPr fontId="1"/>
  </si>
  <si>
    <t>Ave rate reduction %</t>
    <phoneticPr fontId="1"/>
  </si>
  <si>
    <t>Total</t>
    <phoneticPr fontId="1"/>
  </si>
  <si>
    <t xml:space="preserve"> Header</t>
    <phoneticPr fontId="1"/>
  </si>
  <si>
    <t>Ave time %</t>
    <phoneticPr fontId="1"/>
  </si>
  <si>
    <t>LC RA results</t>
    <phoneticPr fontId="1"/>
  </si>
  <si>
    <t>Rate reduction  kbps</t>
    <phoneticPr fontId="1"/>
  </si>
  <si>
    <t>Total</t>
    <phoneticPr fontId="1"/>
  </si>
  <si>
    <t>Total kbps</t>
    <phoneticPr fontId="1"/>
  </si>
  <si>
    <t>Header kbps</t>
    <phoneticPr fontId="1"/>
  </si>
  <si>
    <t>AI Main</t>
  </si>
  <si>
    <t>RA Main</t>
  </si>
  <si>
    <t>LB Main</t>
  </si>
  <si>
    <t>Rate variation  kbps</t>
  </si>
  <si>
    <t>JCTVC-J0169</t>
  </si>
  <si>
    <t>HM-7.0-dev-rev2461</t>
  </si>
  <si>
    <t xml:space="preserve">QP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</si>
</sst>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 "/>
    <numFmt numFmtId="165" formatCode="0_ "/>
    <numFmt numFmtId="166" formatCode="0.000_ "/>
  </numFmts>
  <fonts count="6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9"/>
      <color indexed="8"/>
      <name val="Arial Unicode MS"/>
      <family val="3"/>
      <charset val="128"/>
    </font>
    <font>
      <sz val="9"/>
      <color theme="1"/>
      <name val="Arial Unicode MS"/>
      <family val="3"/>
      <charset val="128"/>
    </font>
    <font>
      <sz val="10"/>
      <color theme="1"/>
      <name val="Arial Unicode MS"/>
      <family val="3"/>
      <charset val="128"/>
    </font>
    <font>
      <sz val="10"/>
      <color indexed="8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3" fillId="0" borderId="0" xfId="0" applyFont="1" applyBorder="1">
      <alignment vertical="center"/>
    </xf>
    <xf numFmtId="164" fontId="3" fillId="0" borderId="0" xfId="0" applyNumberFormat="1" applyFont="1" applyBorder="1">
      <alignment vertical="center"/>
    </xf>
    <xf numFmtId="0" fontId="2" fillId="0" borderId="13" xfId="0" applyFont="1" applyBorder="1" applyAlignment="1">
      <alignment horizontal="center"/>
    </xf>
    <xf numFmtId="164" fontId="3" fillId="0" borderId="7" xfId="0" applyNumberFormat="1" applyFont="1" applyBorder="1">
      <alignment vertical="center"/>
    </xf>
    <xf numFmtId="164" fontId="3" fillId="0" borderId="14" xfId="0" applyNumberFormat="1" applyFont="1" applyBorder="1">
      <alignment vertical="center"/>
    </xf>
    <xf numFmtId="164" fontId="3" fillId="0" borderId="8" xfId="0" applyNumberFormat="1" applyFont="1" applyBorder="1">
      <alignment vertical="center"/>
    </xf>
    <xf numFmtId="164" fontId="3" fillId="0" borderId="5" xfId="0" applyNumberFormat="1" applyFont="1" applyBorder="1">
      <alignment vertical="center"/>
    </xf>
    <xf numFmtId="164" fontId="3" fillId="0" borderId="11" xfId="0" applyNumberFormat="1" applyFont="1" applyBorder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0" xfId="0" applyFont="1" applyBorder="1" applyAlignment="1"/>
    <xf numFmtId="0" fontId="0" fillId="0" borderId="6" xfId="0" applyBorder="1">
      <alignment vertical="center"/>
    </xf>
    <xf numFmtId="0" fontId="0" fillId="0" borderId="10" xfId="0" applyBorder="1">
      <alignment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12" xfId="0" applyNumberFormat="1" applyFont="1" applyBorder="1">
      <alignment vertical="center"/>
    </xf>
    <xf numFmtId="164" fontId="3" fillId="0" borderId="10" xfId="0" applyNumberFormat="1" applyFont="1" applyBorder="1">
      <alignment vertical="center"/>
    </xf>
    <xf numFmtId="0" fontId="2" fillId="0" borderId="12" xfId="0" applyFont="1" applyBorder="1" applyAlignment="1">
      <alignment horizontal="center"/>
    </xf>
    <xf numFmtId="164" fontId="3" fillId="0" borderId="6" xfId="0" applyNumberFormat="1" applyFont="1" applyBorder="1">
      <alignment vertical="center"/>
    </xf>
    <xf numFmtId="164" fontId="3" fillId="0" borderId="13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/>
    <xf numFmtId="166" fontId="3" fillId="0" borderId="0" xfId="0" applyNumberFormat="1" applyFont="1" applyBorder="1" applyAlignment="1">
      <alignment horizontal="center" vertical="center"/>
    </xf>
    <xf numFmtId="166" fontId="3" fillId="0" borderId="7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zoomScale="85" zoomScaleNormal="85" workbookViewId="0">
      <selection activeCell="S14" sqref="S14"/>
    </sheetView>
  </sheetViews>
  <sheetFormatPr defaultRowHeight="15"/>
  <cols>
    <col min="2" max="2" width="5.7109375" customWidth="1"/>
    <col min="7" max="7" width="10.140625" hidden="1" customWidth="1"/>
    <col min="8" max="8" width="10.140625" bestFit="1" customWidth="1"/>
    <col min="13" max="13" width="17.7109375" customWidth="1"/>
    <col min="14" max="14" width="15.7109375" customWidth="1"/>
    <col min="15" max="15" width="10.5703125" hidden="1" customWidth="1"/>
  </cols>
  <sheetData>
    <row r="1" spans="1:15" ht="15.75" thickBot="1">
      <c r="A1" s="18"/>
      <c r="B1" s="19"/>
      <c r="C1" s="43" t="s">
        <v>21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</row>
    <row r="2" spans="1:15" ht="20.100000000000001" customHeight="1" thickBot="1">
      <c r="A2" s="37"/>
      <c r="B2" s="38"/>
      <c r="C2" s="43" t="s">
        <v>26</v>
      </c>
      <c r="D2" s="44"/>
      <c r="E2" s="44"/>
      <c r="F2" s="44"/>
      <c r="G2" s="45"/>
      <c r="H2" s="43" t="s">
        <v>25</v>
      </c>
      <c r="I2" s="44"/>
      <c r="J2" s="44"/>
      <c r="K2" s="44"/>
      <c r="L2" s="45"/>
      <c r="M2" s="36" t="s">
        <v>24</v>
      </c>
      <c r="N2" s="46" t="s">
        <v>5</v>
      </c>
      <c r="O2" s="47"/>
    </row>
    <row r="3" spans="1:15" ht="15.75" thickBot="1">
      <c r="A3" s="15"/>
      <c r="B3" s="16" t="s">
        <v>27</v>
      </c>
      <c r="C3" s="1" t="s">
        <v>19</v>
      </c>
      <c r="D3" s="2" t="s">
        <v>0</v>
      </c>
      <c r="E3" s="2" t="s">
        <v>1</v>
      </c>
      <c r="F3" s="2" t="s">
        <v>6</v>
      </c>
      <c r="G3" s="9" t="s">
        <v>20</v>
      </c>
      <c r="H3" s="1" t="s">
        <v>19</v>
      </c>
      <c r="I3" s="2" t="s">
        <v>0</v>
      </c>
      <c r="J3" s="2" t="s">
        <v>1</v>
      </c>
      <c r="K3" s="2" t="s">
        <v>6</v>
      </c>
      <c r="L3" s="9" t="s">
        <v>20</v>
      </c>
      <c r="M3" s="27" t="s">
        <v>18</v>
      </c>
      <c r="N3" s="23" t="s">
        <v>13</v>
      </c>
      <c r="O3" s="24" t="s">
        <v>14</v>
      </c>
    </row>
    <row r="4" spans="1:15">
      <c r="A4" s="3" t="s">
        <v>2</v>
      </c>
      <c r="B4" s="5">
        <v>0</v>
      </c>
      <c r="C4" s="10">
        <v>37799.152000000002</v>
      </c>
      <c r="D4" s="8">
        <v>56.518999999999998</v>
      </c>
      <c r="E4" s="8">
        <v>1.014</v>
      </c>
      <c r="F4" s="8">
        <f>D4/3600</f>
        <v>1.5699722222222223E-2</v>
      </c>
      <c r="G4" s="11"/>
      <c r="H4" s="28">
        <v>37799.631999999998</v>
      </c>
      <c r="I4" s="25">
        <v>55.935000000000002</v>
      </c>
      <c r="J4" s="25">
        <v>1.0449999999999999</v>
      </c>
      <c r="K4" s="25">
        <f>I4/3600</f>
        <v>1.5537500000000001E-2</v>
      </c>
      <c r="L4" s="25">
        <f>H4 - (8 * 30 * 352* 288 * 3/2)/1000</f>
        <v>1304.2719999999972</v>
      </c>
      <c r="M4" s="32">
        <f>H4-C4</f>
        <v>0.47999999999592546</v>
      </c>
      <c r="N4" s="41">
        <f>100*(H4-C4)/C4</f>
        <v>1.2698697579139485E-3</v>
      </c>
      <c r="O4" s="20"/>
    </row>
    <row r="5" spans="1:15">
      <c r="A5" s="3" t="s">
        <v>3</v>
      </c>
      <c r="B5" s="5">
        <v>4</v>
      </c>
      <c r="C5" s="10">
        <v>37799.152000000002</v>
      </c>
      <c r="D5" s="8">
        <v>54.756</v>
      </c>
      <c r="E5" s="8">
        <v>0.98199999999999998</v>
      </c>
      <c r="F5" s="8">
        <f t="shared" ref="F5:F7" si="0">D5/3600</f>
        <v>1.521E-2</v>
      </c>
      <c r="G5" s="11"/>
      <c r="H5" s="10">
        <v>37799.631999999998</v>
      </c>
      <c r="I5" s="8">
        <v>54.466000000000001</v>
      </c>
      <c r="J5" s="8">
        <v>0.98199999999999998</v>
      </c>
      <c r="K5" s="8">
        <f>I5/3600</f>
        <v>1.5129444444444445E-2</v>
      </c>
      <c r="L5" s="8">
        <f t="shared" ref="L5:L7" si="1">H5 - (8 * 30 * 352* 288 * 3/2)/1000</f>
        <v>1304.2719999999972</v>
      </c>
      <c r="M5" s="34">
        <f>H5-C5</f>
        <v>0.47999999999592546</v>
      </c>
      <c r="N5" s="41">
        <f>100*(H5-C5)/C5</f>
        <v>1.2698697579139485E-3</v>
      </c>
      <c r="O5" s="20"/>
    </row>
    <row r="6" spans="1:15">
      <c r="A6" s="3"/>
      <c r="B6" s="5">
        <v>8</v>
      </c>
      <c r="C6" s="10">
        <v>37799.152000000002</v>
      </c>
      <c r="D6" s="8">
        <v>53.600999999999999</v>
      </c>
      <c r="E6" s="8">
        <v>0.98199999999999998</v>
      </c>
      <c r="F6" s="8">
        <f t="shared" si="0"/>
        <v>1.4889166666666667E-2</v>
      </c>
      <c r="G6" s="11"/>
      <c r="H6" s="10">
        <v>37799.631999999998</v>
      </c>
      <c r="I6" s="8">
        <v>52.933999999999997</v>
      </c>
      <c r="J6" s="8">
        <v>0.98199999999999998</v>
      </c>
      <c r="K6" s="8">
        <f>I6/3600</f>
        <v>1.4703888888888888E-2</v>
      </c>
      <c r="L6" s="8">
        <f t="shared" si="1"/>
        <v>1304.2719999999972</v>
      </c>
      <c r="M6" s="34">
        <f>H6-C6</f>
        <v>0.47999999999592546</v>
      </c>
      <c r="N6" s="41">
        <f>100*(H6-C6)/C6</f>
        <v>1.2698697579139485E-3</v>
      </c>
      <c r="O6" s="20"/>
    </row>
    <row r="7" spans="1:15" ht="15.75" thickBot="1">
      <c r="A7" s="4"/>
      <c r="B7" s="6">
        <v>12</v>
      </c>
      <c r="C7" s="12">
        <v>37798.911999999997</v>
      </c>
      <c r="D7" s="13">
        <v>51.604999999999997</v>
      </c>
      <c r="E7" s="13">
        <v>0.998</v>
      </c>
      <c r="F7" s="13">
        <f t="shared" si="0"/>
        <v>1.4334722222222221E-2</v>
      </c>
      <c r="G7" s="14"/>
      <c r="H7" s="12">
        <v>37799.392</v>
      </c>
      <c r="I7" s="13">
        <v>51.061999999999998</v>
      </c>
      <c r="J7" s="13">
        <v>0.998</v>
      </c>
      <c r="K7" s="13">
        <f>I7/3600</f>
        <v>1.4183888888888888E-2</v>
      </c>
      <c r="L7" s="13">
        <f t="shared" si="1"/>
        <v>1304.0319999999992</v>
      </c>
      <c r="M7" s="35">
        <f>H7-C7</f>
        <v>0.48000000000320142</v>
      </c>
      <c r="N7" s="41">
        <f>100*(H7-C7)/C7</f>
        <v>1.2698778208304023E-3</v>
      </c>
      <c r="O7" s="20"/>
    </row>
    <row r="8" spans="1:15" ht="15.75" thickBot="1">
      <c r="A8" s="17"/>
      <c r="B8" s="17"/>
      <c r="C8" s="8"/>
      <c r="D8" s="8"/>
      <c r="E8" s="8"/>
      <c r="F8" s="8"/>
      <c r="G8" s="8"/>
      <c r="H8" s="7"/>
      <c r="I8" s="7"/>
      <c r="J8" s="7"/>
      <c r="K8" s="8"/>
      <c r="L8" s="8"/>
      <c r="M8" s="8"/>
      <c r="N8" s="48" t="s">
        <v>12</v>
      </c>
      <c r="O8" s="49"/>
    </row>
    <row r="9" spans="1:15" ht="15.75" thickBot="1">
      <c r="A9" s="17"/>
      <c r="B9" s="17"/>
      <c r="C9" s="8"/>
      <c r="D9" s="8"/>
      <c r="E9" s="8"/>
      <c r="F9" s="8"/>
      <c r="G9" s="8"/>
      <c r="H9" s="7"/>
      <c r="I9" s="7"/>
      <c r="J9" s="7"/>
      <c r="K9" s="8"/>
      <c r="L9" s="8"/>
      <c r="M9" s="8"/>
      <c r="N9" s="23" t="s">
        <v>13</v>
      </c>
      <c r="O9" s="24" t="s">
        <v>14</v>
      </c>
    </row>
    <row r="10" spans="1:15" ht="13.5" customHeight="1" thickBot="1">
      <c r="A10" s="17"/>
      <c r="B10" s="17"/>
      <c r="C10" s="8"/>
      <c r="D10" s="8"/>
      <c r="E10" s="8"/>
      <c r="F10" s="8"/>
      <c r="G10" s="8"/>
      <c r="H10" s="7"/>
      <c r="I10" s="7"/>
      <c r="J10" s="7"/>
      <c r="K10" s="8"/>
      <c r="L10" s="8"/>
      <c r="M10" s="8"/>
      <c r="N10" s="22">
        <f>AVERAGE(N4:N7)</f>
        <v>1.269871773643062E-3</v>
      </c>
      <c r="O10" s="29" t="e">
        <f>AVERAGE(O4:O7)</f>
        <v>#DIV/0!</v>
      </c>
    </row>
    <row r="11" spans="1:15" ht="5.0999999999999996" customHeight="1" thickBot="1">
      <c r="A11" s="17"/>
      <c r="B11" s="17"/>
      <c r="C11" s="8"/>
      <c r="D11" s="8"/>
      <c r="E11" s="8"/>
      <c r="F11" s="8"/>
      <c r="G11" s="8"/>
      <c r="H11" s="7"/>
      <c r="I11" s="7"/>
      <c r="J11" s="7"/>
      <c r="K11" s="8"/>
      <c r="L11" s="8"/>
      <c r="M11" s="8"/>
      <c r="N11" s="8"/>
      <c r="O11" s="8"/>
    </row>
    <row r="12" spans="1:15" ht="13.5" customHeight="1" thickBot="1">
      <c r="A12" s="17"/>
      <c r="B12" s="17"/>
      <c r="C12" s="8"/>
      <c r="D12" s="8"/>
      <c r="E12" s="8"/>
      <c r="F12" s="8"/>
      <c r="G12" s="8"/>
      <c r="H12" s="7"/>
      <c r="I12" s="7"/>
      <c r="J12" s="7"/>
      <c r="K12" s="8"/>
      <c r="L12" s="8"/>
      <c r="M12" s="8"/>
      <c r="N12" s="48" t="s">
        <v>15</v>
      </c>
      <c r="O12" s="49"/>
    </row>
    <row r="13" spans="1:15" ht="13.5" customHeight="1" thickBot="1">
      <c r="A13" s="17"/>
      <c r="B13" s="17"/>
      <c r="C13" s="8"/>
      <c r="D13" s="8"/>
      <c r="E13" s="8"/>
      <c r="F13" s="8"/>
      <c r="G13" s="8"/>
      <c r="H13" s="7"/>
      <c r="I13" s="7"/>
      <c r="J13" s="7"/>
      <c r="K13" s="8"/>
      <c r="L13" s="8"/>
      <c r="M13" s="8"/>
      <c r="N13" s="23" t="s">
        <v>10</v>
      </c>
      <c r="O13" s="24" t="s">
        <v>11</v>
      </c>
    </row>
    <row r="14" spans="1:15" ht="13.5" customHeight="1" thickBot="1">
      <c r="A14" s="17"/>
      <c r="B14" s="17"/>
      <c r="C14" s="8"/>
      <c r="D14" s="8"/>
      <c r="E14" s="8">
        <f>GEOMEAN(E4:E7)</f>
        <v>0.99391184866950155</v>
      </c>
      <c r="F14" s="8">
        <f>GEOMEAN(F4:F7)</f>
        <v>1.5025198348755788E-2</v>
      </c>
      <c r="G14" s="8"/>
      <c r="H14" s="7"/>
      <c r="I14" s="7"/>
      <c r="J14" s="8">
        <f>GEOMEAN(J4:J7)</f>
        <v>1.0014227465175614</v>
      </c>
      <c r="K14" s="8">
        <f>GEOMEAN(K4:K7)</f>
        <v>1.4880170718424459E-2</v>
      </c>
      <c r="L14" s="8"/>
      <c r="M14" s="8"/>
      <c r="N14" s="30">
        <f>100 - 100 * (F14 - K14)/F14</f>
        <v>99.034770610243967</v>
      </c>
      <c r="O14" s="31">
        <f>100 - 100*(E14-J14)/E14</f>
        <v>100.75569054319196</v>
      </c>
    </row>
    <row r="15" spans="1:15" ht="15.75" thickBot="1">
      <c r="A15" s="17"/>
      <c r="B15" s="17"/>
      <c r="C15" s="8"/>
      <c r="D15" s="8"/>
      <c r="E15" s="8"/>
      <c r="F15" s="8"/>
      <c r="G15" s="8"/>
      <c r="H15" s="7"/>
      <c r="I15" s="7"/>
      <c r="J15" s="7"/>
      <c r="K15" s="8"/>
      <c r="L15" s="8"/>
      <c r="M15" s="8"/>
      <c r="N15" s="7"/>
      <c r="O15" s="7"/>
    </row>
    <row r="16" spans="1:15" ht="15.75" thickBot="1">
      <c r="A16" s="18"/>
      <c r="B16" s="19"/>
      <c r="C16" s="43" t="s">
        <v>22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5"/>
    </row>
    <row r="17" spans="1:23" ht="20.100000000000001" customHeight="1" thickBot="1">
      <c r="A17" s="37"/>
      <c r="B17" s="38"/>
      <c r="C17" s="43" t="s">
        <v>26</v>
      </c>
      <c r="D17" s="44"/>
      <c r="E17" s="44"/>
      <c r="F17" s="44"/>
      <c r="G17" s="45"/>
      <c r="H17" s="43" t="s">
        <v>25</v>
      </c>
      <c r="I17" s="44"/>
      <c r="J17" s="44"/>
      <c r="K17" s="44"/>
      <c r="L17" s="45"/>
      <c r="M17" s="36" t="s">
        <v>24</v>
      </c>
      <c r="N17" s="46" t="s">
        <v>5</v>
      </c>
      <c r="O17" s="47"/>
    </row>
    <row r="18" spans="1:23" ht="15.75" thickBot="1">
      <c r="A18" s="15"/>
      <c r="B18" s="16" t="s">
        <v>27</v>
      </c>
      <c r="C18" s="1" t="s">
        <v>19</v>
      </c>
      <c r="D18" s="2" t="s">
        <v>0</v>
      </c>
      <c r="E18" s="2" t="s">
        <v>1</v>
      </c>
      <c r="F18" s="2" t="s">
        <v>6</v>
      </c>
      <c r="G18" s="9" t="s">
        <v>20</v>
      </c>
      <c r="H18" s="1" t="s">
        <v>19</v>
      </c>
      <c r="I18" s="2" t="s">
        <v>0</v>
      </c>
      <c r="J18" s="2" t="s">
        <v>1</v>
      </c>
      <c r="K18" s="2" t="s">
        <v>6</v>
      </c>
      <c r="L18" s="9" t="s">
        <v>20</v>
      </c>
      <c r="M18" s="27" t="s">
        <v>18</v>
      </c>
      <c r="N18" s="23" t="s">
        <v>13</v>
      </c>
      <c r="O18" s="24" t="s">
        <v>14</v>
      </c>
    </row>
    <row r="19" spans="1:23">
      <c r="A19" s="3" t="s">
        <v>2</v>
      </c>
      <c r="B19" s="5">
        <v>0</v>
      </c>
      <c r="C19" s="10">
        <v>37799.856</v>
      </c>
      <c r="D19" s="8">
        <v>362.79199999999997</v>
      </c>
      <c r="E19" s="8">
        <v>0.998</v>
      </c>
      <c r="F19" s="8">
        <f>D19/3600</f>
        <v>0.10077555555555555</v>
      </c>
      <c r="G19" s="11"/>
      <c r="H19" s="28">
        <v>37800.968000000001</v>
      </c>
      <c r="I19" s="25">
        <v>363.56099999999998</v>
      </c>
      <c r="J19" s="25">
        <v>0.98199999999999998</v>
      </c>
      <c r="K19" s="25">
        <f>I19/3600</f>
        <v>0.10098916666666666</v>
      </c>
      <c r="L19" s="26">
        <f>H19 - (8 * 30 * 352* 288 * 3/2)/1000</f>
        <v>1305.6080000000002</v>
      </c>
      <c r="M19" s="32">
        <f>H19-C19</f>
        <v>1.1120000000009895</v>
      </c>
      <c r="N19" s="42">
        <f>100*(H19-C19)/C19</f>
        <v>2.9418101486973643E-3</v>
      </c>
      <c r="O19" s="20"/>
    </row>
    <row r="20" spans="1:23">
      <c r="A20" s="3" t="s">
        <v>3</v>
      </c>
      <c r="B20" s="5">
        <v>4</v>
      </c>
      <c r="C20" s="10">
        <v>37799.856</v>
      </c>
      <c r="D20" s="8">
        <v>355.67</v>
      </c>
      <c r="E20" s="8">
        <v>0.96699999999999997</v>
      </c>
      <c r="F20" s="8">
        <f t="shared" ref="F20:F22" si="2">D20/3600</f>
        <v>9.8797222222222231E-2</v>
      </c>
      <c r="G20" s="11"/>
      <c r="H20" s="10">
        <v>37800.968000000001</v>
      </c>
      <c r="I20" s="8">
        <v>355.339</v>
      </c>
      <c r="J20" s="8">
        <v>1.014</v>
      </c>
      <c r="K20" s="8">
        <f>I20/3600</f>
        <v>9.8705277777777781E-2</v>
      </c>
      <c r="L20" s="11">
        <f t="shared" ref="L20:L22" si="3">H20 - (8 * 30 * 352* 288 * 3/2)/1000</f>
        <v>1305.6080000000002</v>
      </c>
      <c r="M20" s="34">
        <f>H20-C20</f>
        <v>1.1120000000009895</v>
      </c>
      <c r="N20" s="42">
        <f>100*(H20-C20)/C20</f>
        <v>2.9418101486973643E-3</v>
      </c>
      <c r="O20" s="20"/>
      <c r="U20" s="40"/>
      <c r="V20" s="40"/>
      <c r="W20" s="40"/>
    </row>
    <row r="21" spans="1:23">
      <c r="A21" s="3"/>
      <c r="B21" s="5">
        <v>8</v>
      </c>
      <c r="C21" s="10">
        <v>37799.815999999999</v>
      </c>
      <c r="D21" s="8">
        <v>351.75200000000001</v>
      </c>
      <c r="E21" s="8">
        <v>0.96699999999999997</v>
      </c>
      <c r="F21" s="8">
        <f t="shared" si="2"/>
        <v>9.7708888888888887E-2</v>
      </c>
      <c r="G21" s="11"/>
      <c r="H21" s="10">
        <v>37800.872000000003</v>
      </c>
      <c r="I21" s="8">
        <v>351.17399999999998</v>
      </c>
      <c r="J21" s="8">
        <v>0.98199999999999998</v>
      </c>
      <c r="K21" s="8">
        <f>I21/3600</f>
        <v>9.7548333333333334E-2</v>
      </c>
      <c r="L21" s="11">
        <f t="shared" si="3"/>
        <v>1305.5120000000024</v>
      </c>
      <c r="M21" s="34">
        <f>H21-C21</f>
        <v>1.0560000000041327</v>
      </c>
      <c r="N21" s="42">
        <f>100*(H21-C21)/C21</f>
        <v>2.7936643924513622E-3</v>
      </c>
      <c r="O21" s="20"/>
      <c r="U21" s="40"/>
      <c r="V21" s="40"/>
      <c r="W21" s="40"/>
    </row>
    <row r="22" spans="1:23" ht="15.75" thickBot="1">
      <c r="A22" s="4"/>
      <c r="B22" s="6">
        <v>12</v>
      </c>
      <c r="C22" s="12">
        <v>37799.800000000003</v>
      </c>
      <c r="D22" s="13">
        <v>347.36700000000002</v>
      </c>
      <c r="E22" s="13">
        <v>0.998</v>
      </c>
      <c r="F22" s="13">
        <f t="shared" si="2"/>
        <v>9.6490833333333345E-2</v>
      </c>
      <c r="G22" s="14"/>
      <c r="H22" s="12">
        <v>37800.624000000003</v>
      </c>
      <c r="I22" s="13">
        <v>348.02300000000002</v>
      </c>
      <c r="J22" s="13">
        <v>0.998</v>
      </c>
      <c r="K22" s="13">
        <f>I22/3600</f>
        <v>9.6673055555555568E-2</v>
      </c>
      <c r="L22" s="14">
        <f t="shared" si="3"/>
        <v>1305.2640000000029</v>
      </c>
      <c r="M22" s="35">
        <f>H22-C22</f>
        <v>0.82400000000052387</v>
      </c>
      <c r="N22" s="42">
        <f>100*(H22-C22)/C22</f>
        <v>2.179905713788231E-3</v>
      </c>
      <c r="O22" s="20"/>
      <c r="U22" s="40"/>
      <c r="V22" s="40"/>
      <c r="W22" s="40"/>
    </row>
    <row r="23" spans="1:23" ht="15.75" thickBot="1">
      <c r="A23" s="17"/>
      <c r="B23" s="17"/>
      <c r="C23" s="8"/>
      <c r="D23" s="8"/>
      <c r="E23" s="8"/>
      <c r="F23" s="8"/>
      <c r="G23" s="8"/>
      <c r="H23" s="7"/>
      <c r="I23" s="7"/>
      <c r="J23" s="7"/>
      <c r="K23" s="8"/>
      <c r="L23" s="8"/>
      <c r="M23" s="8"/>
      <c r="N23" s="48" t="s">
        <v>12</v>
      </c>
      <c r="O23" s="49"/>
      <c r="U23" s="40"/>
      <c r="V23" s="40"/>
      <c r="W23" s="40"/>
    </row>
    <row r="24" spans="1:23" ht="15.75" thickBot="1">
      <c r="A24" s="17"/>
      <c r="B24" s="17"/>
      <c r="C24" s="8"/>
      <c r="D24" s="8"/>
      <c r="E24" s="8"/>
      <c r="F24" s="8"/>
      <c r="G24" s="8"/>
      <c r="H24" s="7"/>
      <c r="I24" s="7"/>
      <c r="J24" s="7"/>
      <c r="K24" s="8"/>
      <c r="L24" s="8"/>
      <c r="M24" s="8"/>
      <c r="N24" s="23" t="s">
        <v>13</v>
      </c>
      <c r="O24" s="24" t="s">
        <v>14</v>
      </c>
      <c r="U24" s="40"/>
      <c r="V24" s="40"/>
      <c r="W24" s="40"/>
    </row>
    <row r="25" spans="1:23" ht="15.75" thickBot="1">
      <c r="A25" s="17"/>
      <c r="B25" s="17"/>
      <c r="C25" s="8"/>
      <c r="D25" s="8"/>
      <c r="E25" s="8"/>
      <c r="F25" s="8"/>
      <c r="G25" s="8"/>
      <c r="H25" s="7"/>
      <c r="I25" s="7"/>
      <c r="J25" s="7"/>
      <c r="K25" s="8"/>
      <c r="L25" s="8"/>
      <c r="M25" s="8"/>
      <c r="N25" s="22">
        <f>AVERAGE(N19:N22)</f>
        <v>2.7142976009085803E-3</v>
      </c>
      <c r="O25" s="29" t="e">
        <f>AVERAGE(O19:O22)</f>
        <v>#DIV/0!</v>
      </c>
      <c r="U25" s="40"/>
      <c r="V25" s="40"/>
      <c r="W25" s="40"/>
    </row>
    <row r="26" spans="1:23" ht="15.75" thickBot="1">
      <c r="A26" s="17"/>
      <c r="B26" s="17"/>
      <c r="C26" s="8"/>
      <c r="D26" s="8"/>
      <c r="E26" s="8"/>
      <c r="F26" s="8"/>
      <c r="G26" s="8"/>
      <c r="H26" s="7"/>
      <c r="I26" s="7"/>
      <c r="J26" s="7"/>
      <c r="K26" s="8"/>
      <c r="L26" s="8"/>
      <c r="M26" s="8"/>
      <c r="N26" s="8"/>
      <c r="O26" s="8"/>
      <c r="U26" s="40"/>
      <c r="V26" s="40"/>
      <c r="W26" s="40"/>
    </row>
    <row r="27" spans="1:23" ht="15.75" thickBot="1">
      <c r="A27" s="17"/>
      <c r="B27" s="17"/>
      <c r="C27" s="8"/>
      <c r="D27" s="8"/>
      <c r="E27" s="8"/>
      <c r="F27" s="8"/>
      <c r="G27" s="8"/>
      <c r="H27" s="7"/>
      <c r="I27" s="7"/>
      <c r="J27" s="7"/>
      <c r="K27" s="8"/>
      <c r="L27" s="8"/>
      <c r="M27" s="8"/>
      <c r="N27" s="48" t="s">
        <v>15</v>
      </c>
      <c r="O27" s="49"/>
      <c r="U27" s="40"/>
      <c r="V27" s="40"/>
      <c r="W27" s="40"/>
    </row>
    <row r="28" spans="1:23" ht="15.75" thickBot="1">
      <c r="A28" s="17"/>
      <c r="B28" s="17"/>
      <c r="C28" s="8"/>
      <c r="D28" s="8"/>
      <c r="E28" s="8"/>
      <c r="F28" s="8"/>
      <c r="G28" s="8"/>
      <c r="H28" s="7"/>
      <c r="I28" s="7"/>
      <c r="J28" s="7"/>
      <c r="K28" s="8"/>
      <c r="L28" s="8"/>
      <c r="M28" s="8"/>
      <c r="N28" s="23" t="s">
        <v>10</v>
      </c>
      <c r="O28" s="24" t="s">
        <v>11</v>
      </c>
      <c r="U28" s="40"/>
      <c r="V28" s="40"/>
      <c r="W28" s="40"/>
    </row>
    <row r="29" spans="1:23" ht="15.75" thickBot="1">
      <c r="A29" s="17"/>
      <c r="B29" s="17"/>
      <c r="C29" s="8"/>
      <c r="D29" s="8"/>
      <c r="E29" s="8">
        <f>GEOMEAN(E19:E22)</f>
        <v>0.98237772776055954</v>
      </c>
      <c r="F29" s="8">
        <f>GEOMEAN(F19:F22)</f>
        <v>9.8430573782004496E-2</v>
      </c>
      <c r="G29" s="8"/>
      <c r="H29" s="7"/>
      <c r="I29" s="7"/>
      <c r="J29" s="8">
        <f>GEOMEAN(J19:J22)</f>
        <v>0.99391184866950155</v>
      </c>
      <c r="K29" s="8">
        <f>GEOMEAN(K19:K22)</f>
        <v>9.846573242752539E-2</v>
      </c>
      <c r="L29" s="8"/>
      <c r="M29" s="8"/>
      <c r="N29" s="30">
        <f>100 - 100 * (F29 - K29)/F29</f>
        <v>100.03571923252095</v>
      </c>
      <c r="O29" s="31">
        <f>100 - 100*(E29-J29)/E29</f>
        <v>101.17410244379576</v>
      </c>
      <c r="U29" s="40"/>
      <c r="V29" s="40"/>
      <c r="W29" s="40"/>
    </row>
    <row r="30" spans="1:23" ht="15.75" thickBot="1">
      <c r="U30" s="40"/>
      <c r="V30" s="40"/>
      <c r="W30" s="40"/>
    </row>
    <row r="31" spans="1:23" ht="15.75" thickBot="1">
      <c r="A31" s="18"/>
      <c r="B31" s="19"/>
      <c r="C31" s="43" t="s">
        <v>23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5"/>
      <c r="U31" s="40"/>
      <c r="V31" s="40"/>
      <c r="W31" s="40"/>
    </row>
    <row r="32" spans="1:23" ht="15.75" thickBot="1">
      <c r="A32" s="37"/>
      <c r="B32" s="38"/>
      <c r="C32" s="43" t="s">
        <v>26</v>
      </c>
      <c r="D32" s="44"/>
      <c r="E32" s="44"/>
      <c r="F32" s="44"/>
      <c r="G32" s="45"/>
      <c r="H32" s="43" t="s">
        <v>25</v>
      </c>
      <c r="I32" s="44"/>
      <c r="J32" s="44"/>
      <c r="K32" s="44"/>
      <c r="L32" s="45"/>
      <c r="M32" s="39" t="s">
        <v>24</v>
      </c>
      <c r="N32" s="46" t="s">
        <v>5</v>
      </c>
      <c r="O32" s="47"/>
    </row>
    <row r="33" spans="1:15" ht="15.75" thickBot="1">
      <c r="A33" s="15"/>
      <c r="B33" s="16" t="s">
        <v>27</v>
      </c>
      <c r="C33" s="1" t="s">
        <v>19</v>
      </c>
      <c r="D33" s="2" t="s">
        <v>0</v>
      </c>
      <c r="E33" s="2" t="s">
        <v>1</v>
      </c>
      <c r="F33" s="2" t="s">
        <v>6</v>
      </c>
      <c r="G33" s="9" t="s">
        <v>20</v>
      </c>
      <c r="H33" s="1" t="s">
        <v>19</v>
      </c>
      <c r="I33" s="2" t="s">
        <v>0</v>
      </c>
      <c r="J33" s="2" t="s">
        <v>1</v>
      </c>
      <c r="K33" s="2" t="s">
        <v>6</v>
      </c>
      <c r="L33" s="9" t="s">
        <v>20</v>
      </c>
      <c r="M33" s="27" t="s">
        <v>18</v>
      </c>
      <c r="N33" s="23" t="s">
        <v>13</v>
      </c>
      <c r="O33" s="24" t="s">
        <v>14</v>
      </c>
    </row>
    <row r="34" spans="1:15">
      <c r="A34" s="3" t="s">
        <v>2</v>
      </c>
      <c r="B34" s="5">
        <v>0</v>
      </c>
      <c r="C34" s="10">
        <v>37800.04</v>
      </c>
      <c r="D34" s="8">
        <v>403.77300000000002</v>
      </c>
      <c r="E34" s="8">
        <v>0.96699999999999997</v>
      </c>
      <c r="F34" s="8">
        <f>D34/3600</f>
        <v>0.11215916666666667</v>
      </c>
      <c r="G34" s="11"/>
      <c r="H34" s="28">
        <v>37800.824000000001</v>
      </c>
      <c r="I34" s="25">
        <v>400.98399999999998</v>
      </c>
      <c r="J34" s="25">
        <v>0.96699999999999997</v>
      </c>
      <c r="K34" s="25">
        <f>I34/3600</f>
        <v>0.11138444444444444</v>
      </c>
      <c r="L34" s="25">
        <f>H34 - (8 * 30 * 352* 288 * 3/2)/1000</f>
        <v>1305.4639999999999</v>
      </c>
      <c r="M34" s="32">
        <f>H34-C34</f>
        <v>0.78399999999965075</v>
      </c>
      <c r="N34" s="41">
        <f>100*(H34-C34)/C34</f>
        <v>2.0740718792880927E-3</v>
      </c>
      <c r="O34" s="20"/>
    </row>
    <row r="35" spans="1:15">
      <c r="A35" s="3" t="s">
        <v>3</v>
      </c>
      <c r="B35" s="5">
        <v>4</v>
      </c>
      <c r="C35" s="10">
        <v>37800.04</v>
      </c>
      <c r="D35" s="8">
        <v>395.48899999999998</v>
      </c>
      <c r="E35" s="8">
        <v>0.96699999999999997</v>
      </c>
      <c r="F35" s="8">
        <f t="shared" ref="F35:F37" si="4">D35/3600</f>
        <v>0.10985805555555554</v>
      </c>
      <c r="G35" s="11"/>
      <c r="H35" s="10">
        <v>37800.824000000001</v>
      </c>
      <c r="I35" s="8">
        <v>392.48399999999998</v>
      </c>
      <c r="J35" s="8">
        <v>0.98199999999999998</v>
      </c>
      <c r="K35" s="8">
        <f>I35/3600</f>
        <v>0.10902333333333333</v>
      </c>
      <c r="L35" s="8">
        <f t="shared" ref="L35:L37" si="5">H35 - (8 * 30 * 352* 288 * 3/2)/1000</f>
        <v>1305.4639999999999</v>
      </c>
      <c r="M35" s="34">
        <f>H35-C35</f>
        <v>0.78399999999965075</v>
      </c>
      <c r="N35" s="41">
        <f>100*(H35-C35)/C35</f>
        <v>2.0740718792880927E-3</v>
      </c>
      <c r="O35" s="20"/>
    </row>
    <row r="36" spans="1:15">
      <c r="A36" s="3"/>
      <c r="B36" s="5">
        <v>8</v>
      </c>
      <c r="C36" s="10">
        <v>37800.016000000003</v>
      </c>
      <c r="D36" s="8">
        <v>390.73899999999998</v>
      </c>
      <c r="E36" s="8">
        <v>0.98199999999999998</v>
      </c>
      <c r="F36" s="8">
        <f t="shared" si="4"/>
        <v>0.1085386111111111</v>
      </c>
      <c r="G36" s="11"/>
      <c r="H36" s="10">
        <v>37800.824000000001</v>
      </c>
      <c r="I36" s="8">
        <v>386.38299999999998</v>
      </c>
      <c r="J36" s="8">
        <v>0.999</v>
      </c>
      <c r="K36" s="8">
        <f>I36/3600</f>
        <v>0.10732861111111111</v>
      </c>
      <c r="L36" s="8">
        <f t="shared" si="5"/>
        <v>1305.4639999999999</v>
      </c>
      <c r="M36" s="34">
        <f>H36-C36</f>
        <v>0.80799999999726424</v>
      </c>
      <c r="N36" s="41">
        <f>100*(H36-C36)/C36</f>
        <v>2.1375652327693833E-3</v>
      </c>
      <c r="O36" s="20"/>
    </row>
    <row r="37" spans="1:15" ht="15.75" thickBot="1">
      <c r="A37" s="4"/>
      <c r="B37" s="6">
        <v>12</v>
      </c>
      <c r="C37" s="12">
        <v>37799.96</v>
      </c>
      <c r="D37" s="13">
        <v>385.93200000000002</v>
      </c>
      <c r="E37" s="13">
        <v>0.96699999999999997</v>
      </c>
      <c r="F37" s="13">
        <f t="shared" si="4"/>
        <v>0.10720333333333333</v>
      </c>
      <c r="G37" s="14"/>
      <c r="H37" s="12">
        <v>37800.544000000002</v>
      </c>
      <c r="I37" s="13">
        <v>382.51499999999999</v>
      </c>
      <c r="J37" s="13">
        <v>0.96699999999999997</v>
      </c>
      <c r="K37" s="13">
        <f>I37/3600</f>
        <v>0.10625416666666666</v>
      </c>
      <c r="L37" s="13">
        <f t="shared" si="5"/>
        <v>1305.1840000000011</v>
      </c>
      <c r="M37" s="35">
        <f>H37-C37</f>
        <v>0.58400000000256114</v>
      </c>
      <c r="N37" s="41">
        <f>100*(H37-C37)/C37</f>
        <v>1.5449751798746907E-3</v>
      </c>
      <c r="O37" s="20"/>
    </row>
    <row r="38" spans="1:15" ht="15.75" thickBot="1">
      <c r="A38" s="17"/>
      <c r="B38" s="17"/>
      <c r="C38" s="8"/>
      <c r="D38" s="8"/>
      <c r="E38" s="8"/>
      <c r="F38" s="8"/>
      <c r="G38" s="8"/>
      <c r="H38" s="7"/>
      <c r="I38" s="7"/>
      <c r="J38" s="7"/>
      <c r="K38" s="8"/>
      <c r="L38" s="8"/>
      <c r="M38" s="8"/>
      <c r="N38" s="48" t="s">
        <v>12</v>
      </c>
      <c r="O38" s="49"/>
    </row>
    <row r="39" spans="1:15" ht="15.75" thickBot="1">
      <c r="A39" s="17"/>
      <c r="B39" s="17"/>
      <c r="C39" s="8"/>
      <c r="D39" s="8"/>
      <c r="E39" s="8"/>
      <c r="F39" s="8"/>
      <c r="G39" s="8"/>
      <c r="H39" s="7"/>
      <c r="I39" s="7"/>
      <c r="J39" s="7"/>
      <c r="K39" s="8"/>
      <c r="L39" s="8"/>
      <c r="M39" s="8"/>
      <c r="N39" s="23" t="s">
        <v>13</v>
      </c>
      <c r="O39" s="24" t="s">
        <v>14</v>
      </c>
    </row>
    <row r="40" spans="1:15" ht="15.75" thickBot="1">
      <c r="A40" s="17"/>
      <c r="B40" s="17"/>
      <c r="C40" s="8"/>
      <c r="D40" s="8"/>
      <c r="E40" s="8"/>
      <c r="F40" s="8"/>
      <c r="G40" s="8"/>
      <c r="H40" s="7"/>
      <c r="I40" s="7"/>
      <c r="J40" s="7"/>
      <c r="K40" s="8"/>
      <c r="L40" s="8"/>
      <c r="M40" s="8"/>
      <c r="N40" s="22">
        <f>AVERAGE(N34:N37)</f>
        <v>1.9576710428050649E-3</v>
      </c>
      <c r="O40" s="29"/>
    </row>
    <row r="41" spans="1:15" ht="15.75" thickBot="1">
      <c r="A41" s="17"/>
      <c r="B41" s="17"/>
      <c r="C41" s="8"/>
      <c r="D41" s="8"/>
      <c r="E41" s="8"/>
      <c r="F41" s="8"/>
      <c r="G41" s="8"/>
      <c r="H41" s="7"/>
      <c r="I41" s="7"/>
      <c r="J41" s="7"/>
      <c r="K41" s="8"/>
      <c r="L41" s="8"/>
      <c r="M41" s="8"/>
      <c r="N41" s="8"/>
      <c r="O41" s="8"/>
    </row>
    <row r="42" spans="1:15" ht="15.75" thickBot="1">
      <c r="A42" s="17"/>
      <c r="B42" s="17"/>
      <c r="C42" s="8"/>
      <c r="D42" s="8"/>
      <c r="E42" s="8"/>
      <c r="F42" s="8"/>
      <c r="G42" s="8"/>
      <c r="H42" s="7"/>
      <c r="I42" s="7"/>
      <c r="J42" s="7"/>
      <c r="K42" s="8"/>
      <c r="L42" s="8"/>
      <c r="M42" s="8"/>
      <c r="N42" s="48" t="s">
        <v>15</v>
      </c>
      <c r="O42" s="49"/>
    </row>
    <row r="43" spans="1:15" ht="15.75" thickBot="1">
      <c r="A43" s="17"/>
      <c r="B43" s="17"/>
      <c r="C43" s="8"/>
      <c r="D43" s="8"/>
      <c r="E43" s="8"/>
      <c r="F43" s="8"/>
      <c r="G43" s="8"/>
      <c r="H43" s="7"/>
      <c r="I43" s="7"/>
      <c r="J43" s="7"/>
      <c r="K43" s="8"/>
      <c r="L43" s="8"/>
      <c r="M43" s="8"/>
      <c r="N43" s="23" t="s">
        <v>10</v>
      </c>
      <c r="O43" s="24" t="s">
        <v>11</v>
      </c>
    </row>
    <row r="44" spans="1:15" ht="15.75" thickBot="1">
      <c r="A44" s="17"/>
      <c r="B44" s="17"/>
      <c r="C44" s="8"/>
      <c r="D44" s="8"/>
      <c r="E44" s="8">
        <f>GEOMEAN(E34:E37)</f>
        <v>0.97072838170307618</v>
      </c>
      <c r="F44" s="8">
        <f>GEOMEAN(F34:F37)</f>
        <v>0.10942455969341837</v>
      </c>
      <c r="G44" s="8"/>
      <c r="H44" s="7"/>
      <c r="I44" s="7"/>
      <c r="J44" s="8">
        <f>GEOMEAN(J34:J37)</f>
        <v>0.97866144883224493</v>
      </c>
      <c r="K44" s="8">
        <f>GEOMEAN(K34:K37)</f>
        <v>0.10848042289383707</v>
      </c>
      <c r="L44" s="8"/>
      <c r="M44" s="8"/>
      <c r="N44" s="30">
        <f>100 - 100 * (F44 - K44)/F44</f>
        <v>99.137180170314096</v>
      </c>
      <c r="O44" s="31">
        <f>100 - 100*(E44-J44)/E44</f>
        <v>100.8172283080104</v>
      </c>
    </row>
    <row r="45" spans="1:15">
      <c r="A45" s="17"/>
      <c r="B45" s="17"/>
      <c r="C45" s="8"/>
      <c r="D45" s="8"/>
      <c r="E45" s="8"/>
      <c r="F45" s="8"/>
      <c r="G45" s="8"/>
      <c r="H45" s="7"/>
      <c r="I45" s="7"/>
      <c r="J45" s="7"/>
      <c r="K45" s="8"/>
      <c r="L45" s="8"/>
      <c r="M45" s="8"/>
      <c r="N45" s="7"/>
      <c r="O45" s="7"/>
    </row>
  </sheetData>
  <mergeCells count="18">
    <mergeCell ref="N42:O42"/>
    <mergeCell ref="C31:O31"/>
    <mergeCell ref="C32:G32"/>
    <mergeCell ref="H32:L32"/>
    <mergeCell ref="N32:O32"/>
    <mergeCell ref="N38:O38"/>
    <mergeCell ref="N23:O23"/>
    <mergeCell ref="N27:O27"/>
    <mergeCell ref="C16:O16"/>
    <mergeCell ref="N12:O12"/>
    <mergeCell ref="N8:O8"/>
    <mergeCell ref="C1:O1"/>
    <mergeCell ref="N2:O2"/>
    <mergeCell ref="C2:G2"/>
    <mergeCell ref="H2:L2"/>
    <mergeCell ref="C17:G17"/>
    <mergeCell ref="H17:L17"/>
    <mergeCell ref="N17:O17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opLeftCell="C1" zoomScale="85" zoomScaleNormal="85" workbookViewId="0">
      <selection activeCell="O14" sqref="O14"/>
    </sheetView>
  </sheetViews>
  <sheetFormatPr defaultRowHeight="15"/>
  <cols>
    <col min="7" max="8" width="10.140625" bestFit="1" customWidth="1"/>
    <col min="13" max="13" width="15.5703125" customWidth="1"/>
    <col min="14" max="15" width="10.5703125" customWidth="1"/>
  </cols>
  <sheetData>
    <row r="1" spans="1:15" ht="15.75" thickBot="1">
      <c r="A1" s="18"/>
      <c r="B1" s="19"/>
      <c r="C1" s="43" t="s">
        <v>8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</row>
    <row r="2" spans="1:15" ht="20.100000000000001" customHeight="1" thickBot="1">
      <c r="A2" s="37"/>
      <c r="B2" s="38"/>
      <c r="C2" s="43" t="s">
        <v>4</v>
      </c>
      <c r="D2" s="44"/>
      <c r="E2" s="44"/>
      <c r="F2" s="44"/>
      <c r="G2" s="45"/>
      <c r="H2" s="43" t="s">
        <v>9</v>
      </c>
      <c r="I2" s="44"/>
      <c r="J2" s="44"/>
      <c r="K2" s="44"/>
      <c r="L2" s="45"/>
      <c r="M2" s="36" t="s">
        <v>17</v>
      </c>
      <c r="N2" s="46" t="s">
        <v>5</v>
      </c>
      <c r="O2" s="47"/>
    </row>
    <row r="3" spans="1:15" ht="15.75" thickBot="1">
      <c r="A3" s="15"/>
      <c r="B3" s="16" t="s">
        <v>7</v>
      </c>
      <c r="C3" s="1" t="s">
        <v>19</v>
      </c>
      <c r="D3" s="2" t="s">
        <v>0</v>
      </c>
      <c r="E3" s="2" t="s">
        <v>1</v>
      </c>
      <c r="F3" s="2" t="s">
        <v>6</v>
      </c>
      <c r="G3" s="9" t="s">
        <v>20</v>
      </c>
      <c r="H3" s="1" t="s">
        <v>19</v>
      </c>
      <c r="I3" s="2" t="s">
        <v>0</v>
      </c>
      <c r="J3" s="2" t="s">
        <v>1</v>
      </c>
      <c r="K3" s="2" t="s">
        <v>6</v>
      </c>
      <c r="L3" s="9" t="s">
        <v>20</v>
      </c>
      <c r="M3" s="27" t="s">
        <v>18</v>
      </c>
      <c r="N3" s="23" t="s">
        <v>13</v>
      </c>
      <c r="O3" s="24" t="s">
        <v>14</v>
      </c>
    </row>
    <row r="4" spans="1:15">
      <c r="A4" s="3" t="s">
        <v>2</v>
      </c>
      <c r="B4" s="5">
        <v>0</v>
      </c>
      <c r="C4" s="10">
        <v>37831.519999999997</v>
      </c>
      <c r="D4" s="8">
        <v>283.08199999999999</v>
      </c>
      <c r="E4" s="8">
        <v>0.873</v>
      </c>
      <c r="F4" s="8">
        <f>D4/3600</f>
        <v>7.8633888888888892E-2</v>
      </c>
      <c r="G4" s="11">
        <f>C4 - (8 * 30 * 352* 288 * 3/2)/1000</f>
        <v>1336.1599999999962</v>
      </c>
      <c r="H4" s="28">
        <v>37831.519999999997</v>
      </c>
      <c r="I4" s="25">
        <v>283.46800000000002</v>
      </c>
      <c r="J4" s="25">
        <v>0.873</v>
      </c>
      <c r="K4" s="25">
        <f>I4/3600</f>
        <v>7.8741111111111123E-2</v>
      </c>
      <c r="L4" s="25">
        <f>H4 - (8 * 30 * 352* 288 * 3/2)/1000</f>
        <v>1336.1599999999962</v>
      </c>
      <c r="M4" s="32">
        <f>C4-H4</f>
        <v>0</v>
      </c>
      <c r="N4" s="33">
        <f>100*(C4-H4)/C4</f>
        <v>0</v>
      </c>
      <c r="O4" s="20">
        <f>100*(G4-L4)/G4</f>
        <v>0</v>
      </c>
    </row>
    <row r="5" spans="1:15">
      <c r="A5" s="3" t="s">
        <v>3</v>
      </c>
      <c r="B5" s="5">
        <v>4</v>
      </c>
      <c r="C5" s="10">
        <v>37831.584000000003</v>
      </c>
      <c r="D5" s="8">
        <v>270.37900000000002</v>
      </c>
      <c r="E5" s="8">
        <v>0.873</v>
      </c>
      <c r="F5" s="8">
        <f t="shared" ref="F5:F7" si="0">D5/3600</f>
        <v>7.5105277777777785E-2</v>
      </c>
      <c r="G5" s="11">
        <f>C5 - (8 * 30 * 352* 288 * 3/2)/1000</f>
        <v>1336.224000000002</v>
      </c>
      <c r="H5" s="10">
        <v>37831.584000000003</v>
      </c>
      <c r="I5" s="8">
        <v>270.30099999999999</v>
      </c>
      <c r="J5" s="8">
        <v>0.873</v>
      </c>
      <c r="K5" s="8">
        <f>I5/3600</f>
        <v>7.5083611111111101E-2</v>
      </c>
      <c r="L5" s="8">
        <f t="shared" ref="L5:L7" si="1">H5 - (8 * 30 * 352* 288 * 3/2)/1000</f>
        <v>1336.224000000002</v>
      </c>
      <c r="M5" s="34">
        <f t="shared" ref="M5:M7" si="2">C5-H5</f>
        <v>0</v>
      </c>
      <c r="N5" s="33">
        <f>100*(C5-H5)/C5</f>
        <v>0</v>
      </c>
      <c r="O5" s="20">
        <f>100*(G5-L5)/G5</f>
        <v>0</v>
      </c>
    </row>
    <row r="6" spans="1:15">
      <c r="A6" s="3"/>
      <c r="B6" s="5">
        <v>8</v>
      </c>
      <c r="C6" s="10">
        <v>37831.616000000002</v>
      </c>
      <c r="D6" s="8">
        <v>258.89800000000002</v>
      </c>
      <c r="E6" s="8">
        <v>0.873</v>
      </c>
      <c r="F6" s="8">
        <f t="shared" si="0"/>
        <v>7.1916111111111111E-2</v>
      </c>
      <c r="G6" s="11">
        <f>C6 - (8 * 30 * 352* 288 * 3/2)/1000</f>
        <v>1336.2560000000012</v>
      </c>
      <c r="H6" s="10">
        <v>37831.616000000002</v>
      </c>
      <c r="I6" s="8">
        <v>259.00700000000001</v>
      </c>
      <c r="J6" s="8">
        <v>0.873</v>
      </c>
      <c r="K6" s="8">
        <f>I6/3600</f>
        <v>7.1946388888888893E-2</v>
      </c>
      <c r="L6" s="8">
        <f t="shared" si="1"/>
        <v>1336.2560000000012</v>
      </c>
      <c r="M6" s="34">
        <f t="shared" si="2"/>
        <v>0</v>
      </c>
      <c r="N6" s="33">
        <f>100*(C6-H6)/C6</f>
        <v>0</v>
      </c>
      <c r="O6" s="20">
        <f>100*(G6-L6)/G6</f>
        <v>0</v>
      </c>
    </row>
    <row r="7" spans="1:15" ht="15.75" thickBot="1">
      <c r="A7" s="4"/>
      <c r="B7" s="6">
        <v>12</v>
      </c>
      <c r="C7" s="12">
        <v>37831.631999999998</v>
      </c>
      <c r="D7" s="13">
        <v>256.90100000000001</v>
      </c>
      <c r="E7" s="13">
        <v>0.873</v>
      </c>
      <c r="F7" s="13">
        <f t="shared" si="0"/>
        <v>7.1361388888888891E-2</v>
      </c>
      <c r="G7" s="14">
        <f>C7 - (8 * 30 * 352* 288 * 3/2)/1000</f>
        <v>1336.2719999999972</v>
      </c>
      <c r="H7" s="12">
        <v>37831.631999999998</v>
      </c>
      <c r="I7" s="13">
        <v>256.54199999999997</v>
      </c>
      <c r="J7" s="13">
        <v>0.88900000000000001</v>
      </c>
      <c r="K7" s="13">
        <f>I7/3600</f>
        <v>7.1261666666666654E-2</v>
      </c>
      <c r="L7" s="13">
        <f t="shared" si="1"/>
        <v>1336.2719999999972</v>
      </c>
      <c r="M7" s="35">
        <f t="shared" si="2"/>
        <v>0</v>
      </c>
      <c r="N7" s="33">
        <f>100*(C7-H7)/C7</f>
        <v>0</v>
      </c>
      <c r="O7" s="20">
        <f>100*(G7-L7)/G7</f>
        <v>0</v>
      </c>
    </row>
    <row r="8" spans="1:15" ht="15.75" thickBot="1">
      <c r="A8" s="17"/>
      <c r="B8" s="17"/>
      <c r="C8" s="8"/>
      <c r="D8" s="8"/>
      <c r="E8" s="8"/>
      <c r="F8" s="8"/>
      <c r="G8" s="8"/>
      <c r="H8" s="7"/>
      <c r="I8" s="7"/>
      <c r="J8" s="7"/>
      <c r="K8" s="8"/>
      <c r="L8" s="8"/>
      <c r="M8" s="8"/>
      <c r="N8" s="48" t="s">
        <v>12</v>
      </c>
      <c r="O8" s="49"/>
    </row>
    <row r="9" spans="1:15" ht="15.75" thickBot="1">
      <c r="A9" s="17"/>
      <c r="B9" s="17"/>
      <c r="C9" s="8"/>
      <c r="D9" s="8"/>
      <c r="E9" s="8"/>
      <c r="F9" s="8"/>
      <c r="G9" s="8"/>
      <c r="H9" s="7"/>
      <c r="I9" s="7"/>
      <c r="J9" s="7"/>
      <c r="K9" s="8"/>
      <c r="L9" s="8"/>
      <c r="M9" s="8"/>
      <c r="N9" s="23" t="s">
        <v>13</v>
      </c>
      <c r="O9" s="24" t="s">
        <v>14</v>
      </c>
    </row>
    <row r="10" spans="1:15" ht="13.5" customHeight="1" thickBot="1">
      <c r="A10" s="17"/>
      <c r="B10" s="17"/>
      <c r="C10" s="8"/>
      <c r="D10" s="8"/>
      <c r="E10" s="8"/>
      <c r="F10" s="8"/>
      <c r="G10" s="8"/>
      <c r="H10" s="7"/>
      <c r="I10" s="7"/>
      <c r="J10" s="7"/>
      <c r="K10" s="8"/>
      <c r="L10" s="8"/>
      <c r="M10" s="8"/>
      <c r="N10" s="22">
        <f>AVERAGE(N4:N7)</f>
        <v>0</v>
      </c>
      <c r="O10" s="29">
        <f>AVERAGE(O4:O7)</f>
        <v>0</v>
      </c>
    </row>
    <row r="11" spans="1:15" ht="5.0999999999999996" customHeight="1" thickBot="1">
      <c r="A11" s="17"/>
      <c r="B11" s="17"/>
      <c r="C11" s="8"/>
      <c r="D11" s="8"/>
      <c r="E11" s="8"/>
      <c r="F11" s="8"/>
      <c r="G11" s="8"/>
      <c r="H11" s="7"/>
      <c r="I11" s="7"/>
      <c r="J11" s="7"/>
      <c r="K11" s="8"/>
      <c r="L11" s="8"/>
      <c r="M11" s="8"/>
      <c r="N11" s="8"/>
      <c r="O11" s="8"/>
    </row>
    <row r="12" spans="1:15" ht="13.5" customHeight="1" thickBot="1">
      <c r="A12" s="17"/>
      <c r="B12" s="17"/>
      <c r="C12" s="8"/>
      <c r="D12" s="8"/>
      <c r="E12" s="8"/>
      <c r="F12" s="8"/>
      <c r="G12" s="8"/>
      <c r="H12" s="7"/>
      <c r="I12" s="7"/>
      <c r="J12" s="7"/>
      <c r="K12" s="8"/>
      <c r="L12" s="8"/>
      <c r="M12" s="8"/>
      <c r="N12" s="48" t="s">
        <v>15</v>
      </c>
      <c r="O12" s="49"/>
    </row>
    <row r="13" spans="1:15" ht="13.5" customHeight="1" thickBot="1">
      <c r="A13" s="17"/>
      <c r="B13" s="17"/>
      <c r="C13" s="8"/>
      <c r="D13" s="8"/>
      <c r="E13" s="8"/>
      <c r="F13" s="8"/>
      <c r="G13" s="8"/>
      <c r="H13" s="7"/>
      <c r="I13" s="7"/>
      <c r="J13" s="7"/>
      <c r="K13" s="8"/>
      <c r="L13" s="8"/>
      <c r="M13" s="8"/>
      <c r="N13" s="23" t="s">
        <v>10</v>
      </c>
      <c r="O13" s="24" t="s">
        <v>11</v>
      </c>
    </row>
    <row r="14" spans="1:15" ht="13.5" customHeight="1" thickBot="1">
      <c r="A14" s="17"/>
      <c r="B14" s="17"/>
      <c r="C14" s="8"/>
      <c r="D14" s="8"/>
      <c r="E14" s="8">
        <f>GEOMEAN(E4:E7)</f>
        <v>0.873</v>
      </c>
      <c r="F14" s="8">
        <f>GEOMEAN(F4:F7)</f>
        <v>7.4198038597588542E-2</v>
      </c>
      <c r="G14" s="8"/>
      <c r="H14" s="7"/>
      <c r="I14" s="7"/>
      <c r="J14" s="8">
        <f>GEOMEAN(J4:J7)</f>
        <v>0.87697279885136337</v>
      </c>
      <c r="K14" s="8">
        <f>GEOMEAN(K4:K7)</f>
        <v>7.4199831095064672E-2</v>
      </c>
      <c r="L14" s="8"/>
      <c r="M14" s="8"/>
      <c r="N14" s="30">
        <f>100 - 100 * (F14 - K14)/F14</f>
        <v>100.00241582865263</v>
      </c>
      <c r="O14" s="31">
        <f>100 - 100*(E14-J14)/E14</f>
        <v>100.45507432432571</v>
      </c>
    </row>
    <row r="15" spans="1:15" ht="15.75" thickBot="1">
      <c r="A15" s="17"/>
      <c r="B15" s="17"/>
      <c r="C15" s="8"/>
      <c r="D15" s="8"/>
      <c r="E15" s="8"/>
      <c r="F15" s="8"/>
      <c r="G15" s="8"/>
      <c r="H15" s="7"/>
      <c r="I15" s="7"/>
      <c r="J15" s="7"/>
      <c r="K15" s="8"/>
      <c r="L15" s="8"/>
      <c r="M15" s="8"/>
      <c r="N15" s="7"/>
      <c r="O15" s="7"/>
    </row>
    <row r="16" spans="1:15" ht="15.75" thickBot="1">
      <c r="A16" s="18"/>
      <c r="B16" s="19"/>
      <c r="C16" s="43" t="s">
        <v>16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5"/>
    </row>
    <row r="17" spans="1:15" ht="20.100000000000001" customHeight="1" thickBot="1">
      <c r="A17" s="37"/>
      <c r="B17" s="38"/>
      <c r="C17" s="43" t="s">
        <v>4</v>
      </c>
      <c r="D17" s="44"/>
      <c r="E17" s="44"/>
      <c r="F17" s="44"/>
      <c r="G17" s="45"/>
      <c r="H17" s="43" t="s">
        <v>9</v>
      </c>
      <c r="I17" s="44"/>
      <c r="J17" s="44"/>
      <c r="K17" s="44"/>
      <c r="L17" s="45"/>
      <c r="M17" s="36" t="s">
        <v>17</v>
      </c>
      <c r="N17" s="46" t="s">
        <v>5</v>
      </c>
      <c r="O17" s="47"/>
    </row>
    <row r="18" spans="1:15" ht="15.75" thickBot="1">
      <c r="A18" s="15"/>
      <c r="B18" s="16" t="s">
        <v>7</v>
      </c>
      <c r="C18" s="1" t="s">
        <v>19</v>
      </c>
      <c r="D18" s="2" t="s">
        <v>0</v>
      </c>
      <c r="E18" s="2" t="s">
        <v>1</v>
      </c>
      <c r="F18" s="2" t="s">
        <v>6</v>
      </c>
      <c r="G18" s="9" t="s">
        <v>20</v>
      </c>
      <c r="H18" s="1" t="s">
        <v>19</v>
      </c>
      <c r="I18" s="2" t="s">
        <v>0</v>
      </c>
      <c r="J18" s="2" t="s">
        <v>1</v>
      </c>
      <c r="K18" s="2" t="s">
        <v>6</v>
      </c>
      <c r="L18" s="9" t="s">
        <v>20</v>
      </c>
      <c r="M18" s="27" t="s">
        <v>18</v>
      </c>
      <c r="N18" s="23" t="s">
        <v>13</v>
      </c>
      <c r="O18" s="24" t="s">
        <v>14</v>
      </c>
    </row>
    <row r="19" spans="1:15">
      <c r="A19" s="3" t="s">
        <v>2</v>
      </c>
      <c r="B19" s="5">
        <v>0</v>
      </c>
      <c r="C19" s="10">
        <v>37830.991999999998</v>
      </c>
      <c r="D19" s="8">
        <v>165.34399999999999</v>
      </c>
      <c r="E19" s="8">
        <v>0.85799999999999998</v>
      </c>
      <c r="F19" s="8">
        <f>D19/3600</f>
        <v>4.5928888888888887E-2</v>
      </c>
      <c r="G19" s="11">
        <f>C19 - (8 * 30 * 352* 288 * 3/2)/1000</f>
        <v>1335.6319999999978</v>
      </c>
      <c r="H19" s="28">
        <v>37830.991999999998</v>
      </c>
      <c r="I19" s="25">
        <v>165.71899999999999</v>
      </c>
      <c r="J19" s="25">
        <v>0.873</v>
      </c>
      <c r="K19" s="25">
        <f>I19/3600</f>
        <v>4.6033055555555556E-2</v>
      </c>
      <c r="L19" s="26">
        <f>H19 - (8 * 30 * 352* 288 * 3/2)/1000</f>
        <v>1335.6319999999978</v>
      </c>
      <c r="M19" s="32">
        <f>C19-H19</f>
        <v>0</v>
      </c>
      <c r="N19" s="21">
        <f>100*(C19-H19)/C19</f>
        <v>0</v>
      </c>
      <c r="O19" s="20">
        <f>100*(G19-L19)/G19</f>
        <v>0</v>
      </c>
    </row>
    <row r="20" spans="1:15">
      <c r="A20" s="3" t="s">
        <v>3</v>
      </c>
      <c r="B20" s="5">
        <v>4</v>
      </c>
      <c r="C20" s="10">
        <v>37831.040000000001</v>
      </c>
      <c r="D20" s="8">
        <v>163.55000000000001</v>
      </c>
      <c r="E20" s="8">
        <v>0.873</v>
      </c>
      <c r="F20" s="8">
        <f t="shared" ref="F20:F22" si="3">D20/3600</f>
        <v>4.5430555555555557E-2</v>
      </c>
      <c r="G20" s="11">
        <f>C20 - (8 * 30 * 352* 288 * 3/2)/1000</f>
        <v>1335.6800000000003</v>
      </c>
      <c r="H20" s="10">
        <v>37831.040000000001</v>
      </c>
      <c r="I20" s="8">
        <v>163.70599999999999</v>
      </c>
      <c r="J20" s="8">
        <v>0.873</v>
      </c>
      <c r="K20" s="8">
        <f>I20/3600</f>
        <v>4.5473888888888883E-2</v>
      </c>
      <c r="L20" s="11">
        <f t="shared" ref="L20:L22" si="4">H20 - (8 * 30 * 352* 288 * 3/2)/1000</f>
        <v>1335.6800000000003</v>
      </c>
      <c r="M20" s="34">
        <f t="shared" ref="M20:M22" si="5">C20-H20</f>
        <v>0</v>
      </c>
      <c r="N20" s="21">
        <f>100*(C20-H20)/C20</f>
        <v>0</v>
      </c>
      <c r="O20" s="20">
        <f>100*(G20-L20)/G20</f>
        <v>0</v>
      </c>
    </row>
    <row r="21" spans="1:15">
      <c r="A21" s="3"/>
      <c r="B21" s="5">
        <v>8</v>
      </c>
      <c r="C21" s="10">
        <v>37831.095999999998</v>
      </c>
      <c r="D21" s="8">
        <v>159.62</v>
      </c>
      <c r="E21" s="8">
        <v>0.873</v>
      </c>
      <c r="F21" s="8">
        <f t="shared" si="3"/>
        <v>4.4338888888888893E-2</v>
      </c>
      <c r="G21" s="11">
        <f>C21 - (8 * 30 * 352* 288 * 3/2)/1000</f>
        <v>1335.7359999999971</v>
      </c>
      <c r="H21" s="10">
        <v>37831.095999999998</v>
      </c>
      <c r="I21" s="8">
        <v>159.83699999999999</v>
      </c>
      <c r="J21" s="8">
        <v>0.873</v>
      </c>
      <c r="K21" s="8">
        <f>I21/3600</f>
        <v>4.4399166666666663E-2</v>
      </c>
      <c r="L21" s="11">
        <f t="shared" si="4"/>
        <v>1335.7359999999971</v>
      </c>
      <c r="M21" s="34">
        <f t="shared" si="5"/>
        <v>0</v>
      </c>
      <c r="N21" s="21">
        <f>100*(C21-H21)/C21</f>
        <v>0</v>
      </c>
      <c r="O21" s="20">
        <f>100*(G21-L21)/G21</f>
        <v>0</v>
      </c>
    </row>
    <row r="22" spans="1:15" ht="15.75" thickBot="1">
      <c r="A22" s="4"/>
      <c r="B22" s="6">
        <v>12</v>
      </c>
      <c r="C22" s="12">
        <v>37831.103999999999</v>
      </c>
      <c r="D22" s="13">
        <v>156.047</v>
      </c>
      <c r="E22" s="13">
        <v>0.873</v>
      </c>
      <c r="F22" s="13">
        <f t="shared" si="3"/>
        <v>4.3346388888888886E-2</v>
      </c>
      <c r="G22" s="14">
        <f>C22 - (8 * 30 * 352* 288 * 3/2)/1000</f>
        <v>1335.7439999999988</v>
      </c>
      <c r="H22" s="12">
        <v>37831.103999999999</v>
      </c>
      <c r="I22" s="13">
        <v>156.078</v>
      </c>
      <c r="J22" s="13">
        <v>0.85799999999999998</v>
      </c>
      <c r="K22" s="13">
        <f>I22/3600</f>
        <v>4.3354999999999998E-2</v>
      </c>
      <c r="L22" s="14">
        <f t="shared" si="4"/>
        <v>1335.7439999999988</v>
      </c>
      <c r="M22" s="35">
        <f t="shared" si="5"/>
        <v>0</v>
      </c>
      <c r="N22" s="21">
        <f>100*(C22-H22)/C22</f>
        <v>0</v>
      </c>
      <c r="O22" s="20">
        <f>100*(G22-L22)/G22</f>
        <v>0</v>
      </c>
    </row>
    <row r="23" spans="1:15" ht="15.75" thickBot="1">
      <c r="A23" s="17"/>
      <c r="B23" s="17"/>
      <c r="C23" s="8"/>
      <c r="D23" s="8"/>
      <c r="E23" s="8"/>
      <c r="F23" s="8"/>
      <c r="G23" s="8"/>
      <c r="H23" s="7"/>
      <c r="I23" s="7"/>
      <c r="J23" s="7"/>
      <c r="K23" s="8"/>
      <c r="L23" s="8"/>
      <c r="M23" s="8"/>
      <c r="N23" s="48" t="s">
        <v>12</v>
      </c>
      <c r="O23" s="49"/>
    </row>
    <row r="24" spans="1:15" ht="15.75" thickBot="1">
      <c r="A24" s="17"/>
      <c r="B24" s="17"/>
      <c r="C24" s="8"/>
      <c r="D24" s="8"/>
      <c r="E24" s="8"/>
      <c r="F24" s="8"/>
      <c r="G24" s="8"/>
      <c r="H24" s="7"/>
      <c r="I24" s="7"/>
      <c r="J24" s="7"/>
      <c r="K24" s="8"/>
      <c r="L24" s="8"/>
      <c r="M24" s="8"/>
      <c r="N24" s="23" t="s">
        <v>13</v>
      </c>
      <c r="O24" s="24" t="s">
        <v>14</v>
      </c>
    </row>
    <row r="25" spans="1:15" ht="15.75" thickBot="1">
      <c r="A25" s="17"/>
      <c r="B25" s="17"/>
      <c r="C25" s="8"/>
      <c r="D25" s="8"/>
      <c r="E25" s="8"/>
      <c r="F25" s="8"/>
      <c r="G25" s="8"/>
      <c r="H25" s="7"/>
      <c r="I25" s="7"/>
      <c r="J25" s="7"/>
      <c r="K25" s="8"/>
      <c r="L25" s="8"/>
      <c r="M25" s="8"/>
      <c r="N25" s="22">
        <f>AVERAGE(N19:N22)</f>
        <v>0</v>
      </c>
      <c r="O25" s="29">
        <f>AVERAGE(O19:O22)</f>
        <v>0</v>
      </c>
    </row>
    <row r="26" spans="1:15" ht="15.75" thickBot="1">
      <c r="A26" s="17"/>
      <c r="B26" s="17"/>
      <c r="C26" s="8"/>
      <c r="D26" s="8"/>
      <c r="E26" s="8"/>
      <c r="F26" s="8"/>
      <c r="G26" s="8"/>
      <c r="H26" s="7"/>
      <c r="I26" s="7"/>
      <c r="J26" s="7"/>
      <c r="K26" s="8"/>
      <c r="L26" s="8"/>
      <c r="M26" s="8"/>
      <c r="N26" s="8"/>
      <c r="O26" s="8"/>
    </row>
    <row r="27" spans="1:15" ht="15.75" thickBot="1">
      <c r="A27" s="17"/>
      <c r="B27" s="17"/>
      <c r="C27" s="8"/>
      <c r="D27" s="8"/>
      <c r="E27" s="8"/>
      <c r="F27" s="8"/>
      <c r="G27" s="8"/>
      <c r="H27" s="7"/>
      <c r="I27" s="7"/>
      <c r="J27" s="7"/>
      <c r="K27" s="8"/>
      <c r="L27" s="8"/>
      <c r="M27" s="8"/>
      <c r="N27" s="48" t="s">
        <v>15</v>
      </c>
      <c r="O27" s="49"/>
    </row>
    <row r="28" spans="1:15" ht="15.75" thickBot="1">
      <c r="A28" s="17"/>
      <c r="B28" s="17"/>
      <c r="C28" s="8"/>
      <c r="D28" s="8"/>
      <c r="E28" s="8"/>
      <c r="F28" s="8"/>
      <c r="G28" s="8"/>
      <c r="H28" s="7"/>
      <c r="I28" s="7"/>
      <c r="J28" s="7"/>
      <c r="K28" s="8"/>
      <c r="L28" s="8"/>
      <c r="M28" s="8"/>
      <c r="N28" s="23" t="s">
        <v>10</v>
      </c>
      <c r="O28" s="24" t="s">
        <v>11</v>
      </c>
    </row>
    <row r="29" spans="1:15" ht="15.75" thickBot="1">
      <c r="A29" s="17"/>
      <c r="B29" s="17"/>
      <c r="C29" s="8"/>
      <c r="D29" s="8"/>
      <c r="E29" s="8">
        <f>GEOMEAN(E19:E22)</f>
        <v>0.86922559255346155</v>
      </c>
      <c r="F29" s="8">
        <f>GEOMEAN(F19:F22)</f>
        <v>4.4749988585728713E-2</v>
      </c>
      <c r="G29" s="8"/>
      <c r="H29" s="7"/>
      <c r="I29" s="7"/>
      <c r="J29" s="8">
        <f>GEOMEAN(J19:J22)</f>
        <v>0.86922559255346143</v>
      </c>
      <c r="K29" s="8">
        <f>GEOMEAN(K19:K22)</f>
        <v>4.4803452059783082E-2</v>
      </c>
      <c r="L29" s="8"/>
      <c r="M29" s="8"/>
      <c r="N29" s="30">
        <f>100 - 100 * (F29 - K29)/F29</f>
        <v>100.11947148087411</v>
      </c>
      <c r="O29" s="31">
        <f>100 - 100*(E29-J29)/E29</f>
        <v>99.999999999999986</v>
      </c>
    </row>
  </sheetData>
  <mergeCells count="12">
    <mergeCell ref="C1:O1"/>
    <mergeCell ref="N27:O27"/>
    <mergeCell ref="C2:G2"/>
    <mergeCell ref="H2:L2"/>
    <mergeCell ref="N2:O2"/>
    <mergeCell ref="N8:O8"/>
    <mergeCell ref="N12:O12"/>
    <mergeCell ref="C16:O16"/>
    <mergeCell ref="C17:G17"/>
    <mergeCell ref="H17:L17"/>
    <mergeCell ref="N17:O17"/>
    <mergeCell ref="N23:O23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JCTVC-H0051 RA results</vt:lpstr>
      <vt:lpstr>JCTVC-H0051 SERIAL RA results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chono</dc:creator>
  <cp:lastModifiedBy>Edouard FRANCOIS</cp:lastModifiedBy>
  <dcterms:created xsi:type="dcterms:W3CDTF">2012-01-15T03:59:22Z</dcterms:created>
  <dcterms:modified xsi:type="dcterms:W3CDTF">2012-07-09T08:54:58Z</dcterms:modified>
</cp:coreProperties>
</file>