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3350" activeTab="2"/>
  </bookViews>
  <sheets>
    <sheet name="Summary" sheetId="1" r:id="rId1"/>
    <sheet name="AI-HE" sheetId="2" r:id="rId2"/>
    <sheet name="RA-HE" sheetId="3" r:id="rId3"/>
    <sheet name="LB-HE" sheetId="4" r:id="rId4"/>
    <sheet name="LP-HE" sheetId="5" r:id="rId5"/>
  </sheets>
  <calcPr calcId="145621"/>
</workbook>
</file>

<file path=xl/calcChain.xml><?xml version="1.0" encoding="utf-8"?>
<calcChain xmlns="http://schemas.openxmlformats.org/spreadsheetml/2006/main">
  <c r="K8" i="5" l="1"/>
  <c r="K7" i="5"/>
  <c r="K6" i="5"/>
  <c r="K5" i="5"/>
  <c r="K4" i="5"/>
  <c r="K3" i="5"/>
  <c r="K8" i="4"/>
  <c r="K7" i="4"/>
  <c r="K6" i="4"/>
  <c r="K5" i="4"/>
  <c r="K4" i="4"/>
  <c r="K3" i="4"/>
  <c r="K8" i="3"/>
  <c r="K7" i="3"/>
  <c r="K6" i="3"/>
  <c r="K5" i="3"/>
  <c r="K4" i="3"/>
  <c r="K3" i="3"/>
  <c r="K8" i="2"/>
  <c r="K7" i="2"/>
  <c r="K6" i="2"/>
  <c r="K5" i="2"/>
  <c r="K4" i="2"/>
  <c r="K3" i="2"/>
  <c r="C8" i="5" l="1"/>
  <c r="C7" i="5"/>
  <c r="C6" i="5"/>
  <c r="C5" i="5"/>
  <c r="C4" i="5"/>
  <c r="C3" i="5"/>
  <c r="C8" i="4"/>
  <c r="C7" i="4"/>
  <c r="C6" i="4"/>
  <c r="C5" i="4"/>
  <c r="C4" i="4"/>
  <c r="C3" i="4"/>
  <c r="C8" i="3"/>
  <c r="C7" i="3"/>
  <c r="C6" i="3"/>
  <c r="C5" i="3"/>
  <c r="C4" i="3"/>
  <c r="C3" i="3"/>
  <c r="C7" i="2"/>
  <c r="C8" i="2"/>
  <c r="C6" i="2"/>
  <c r="C5" i="2"/>
  <c r="C4" i="2"/>
  <c r="C3" i="2"/>
  <c r="C1" i="5"/>
  <c r="C1" i="4"/>
  <c r="C1" i="3"/>
  <c r="C1" i="2"/>
  <c r="I12" i="5"/>
  <c r="I11" i="5"/>
  <c r="I10" i="5"/>
  <c r="J8" i="5"/>
  <c r="J7" i="5"/>
  <c r="J6" i="5"/>
  <c r="J5" i="5"/>
  <c r="J4" i="5"/>
  <c r="K9" i="5"/>
  <c r="C7" i="1" s="1"/>
  <c r="J3" i="5"/>
  <c r="J12" i="5" s="1"/>
  <c r="I12" i="4"/>
  <c r="I10" i="4"/>
  <c r="I11" i="4" s="1"/>
  <c r="J8" i="4"/>
  <c r="J7" i="4"/>
  <c r="J6" i="4"/>
  <c r="J5" i="4"/>
  <c r="J4" i="4"/>
  <c r="K9" i="4"/>
  <c r="C6" i="1" s="1"/>
  <c r="J3" i="4"/>
  <c r="I12" i="2"/>
  <c r="I10" i="2"/>
  <c r="I11" i="2" s="1"/>
  <c r="J8" i="2"/>
  <c r="J7" i="2"/>
  <c r="J6" i="2"/>
  <c r="J5" i="2"/>
  <c r="J4" i="2"/>
  <c r="K9" i="2"/>
  <c r="C4" i="1" s="1"/>
  <c r="J3" i="2"/>
  <c r="I12" i="3"/>
  <c r="I10" i="3"/>
  <c r="I11" i="3" s="1"/>
  <c r="J8" i="3"/>
  <c r="J7" i="3"/>
  <c r="J6" i="3"/>
  <c r="J5" i="3"/>
  <c r="J10" i="3" s="1"/>
  <c r="J11" i="3" s="1"/>
  <c r="J4" i="3"/>
  <c r="K9" i="3"/>
  <c r="C5" i="1" s="1"/>
  <c r="J3" i="3"/>
  <c r="J12" i="3" l="1"/>
  <c r="J12" i="4"/>
  <c r="J10" i="4"/>
  <c r="J11" i="4" s="1"/>
  <c r="J12" i="2"/>
  <c r="J10" i="5"/>
  <c r="J11" i="5" s="1"/>
  <c r="J10" i="2"/>
  <c r="J11" i="2" s="1"/>
</calcChain>
</file>

<file path=xl/sharedStrings.xml><?xml version="1.0" encoding="utf-8"?>
<sst xmlns="http://schemas.openxmlformats.org/spreadsheetml/2006/main" count="93" uniqueCount="28">
  <si>
    <t>Sequence</t>
  </si>
  <si>
    <t>CrowdRun</t>
  </si>
  <si>
    <t>DucksTakeOff</t>
  </si>
  <si>
    <t>ParkJoy</t>
  </si>
  <si>
    <t>InToTree</t>
  </si>
  <si>
    <t>Seeking</t>
  </si>
  <si>
    <t>OldTownCross</t>
  </si>
  <si>
    <t>Bitrate (Kbps)</t>
  </si>
  <si>
    <t>PSNR_Y (dB)</t>
  </si>
  <si>
    <t>PSNR_U (dB)</t>
  </si>
  <si>
    <t>PSNR_V (dB)</t>
  </si>
  <si>
    <t>Enc T(s)</t>
  </si>
  <si>
    <t>Dec T(s)</t>
  </si>
  <si>
    <t>QP</t>
  </si>
  <si>
    <t>HM7.0 sequence level lossless</t>
  </si>
  <si>
    <t>Enc T(h)</t>
  </si>
  <si>
    <t>Compression ratio</t>
  </si>
  <si>
    <t>All</t>
  </si>
  <si>
    <t>Time geomean</t>
  </si>
  <si>
    <t>Time ratio</t>
  </si>
  <si>
    <t>Time sum (hours)</t>
  </si>
  <si>
    <t>Class B - SVT</t>
  </si>
  <si>
    <t>All Intra HE</t>
  </si>
  <si>
    <t>Random Access HE</t>
  </si>
  <si>
    <t>Low Delay B HE</t>
  </si>
  <si>
    <t>Low Delay P HE</t>
  </si>
  <si>
    <t xml:space="preserve">Tested: </t>
  </si>
  <si>
    <t>Bitdepth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</si>
</sst>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2" applyNumberFormat="0" applyFill="0" applyAlignment="0" applyProtection="0"/>
    <xf numFmtId="0" fontId="5" fillId="0" borderId="13" applyNumberFormat="0" applyFill="0" applyAlignment="0" applyProtection="0"/>
    <xf numFmtId="0" fontId="6" fillId="0" borderId="1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15" applyNumberFormat="0" applyAlignment="0" applyProtection="0"/>
    <xf numFmtId="0" fontId="11" fillId="6" borderId="16" applyNumberFormat="0" applyAlignment="0" applyProtection="0"/>
    <xf numFmtId="0" fontId="12" fillId="6" borderId="15" applyNumberFormat="0" applyAlignment="0" applyProtection="0"/>
    <xf numFmtId="0" fontId="13" fillId="0" borderId="17" applyNumberFormat="0" applyFill="0" applyAlignment="0" applyProtection="0"/>
    <xf numFmtId="0" fontId="14" fillId="7" borderId="18" applyNumberFormat="0" applyAlignment="0" applyProtection="0"/>
    <xf numFmtId="0" fontId="15" fillId="0" borderId="0" applyNumberFormat="0" applyFill="0" applyBorder="0" applyAlignment="0" applyProtection="0"/>
    <xf numFmtId="0" fontId="2" fillId="8" borderId="1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20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/>
    <xf numFmtId="0" fontId="0" fillId="0" borderId="4" xfId="0" applyBorder="1"/>
    <xf numFmtId="0" fontId="0" fillId="0" borderId="5" xfId="0" applyBorder="1" applyAlignme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0" fontId="0" fillId="0" borderId="0" xfId="0" applyBorder="1"/>
    <xf numFmtId="0" fontId="0" fillId="0" borderId="9" xfId="0" applyBorder="1"/>
    <xf numFmtId="2" fontId="0" fillId="0" borderId="10" xfId="0" applyNumberFormat="1" applyBorder="1"/>
    <xf numFmtId="0" fontId="0" fillId="0" borderId="21" xfId="0" applyBorder="1"/>
    <xf numFmtId="0" fontId="0" fillId="0" borderId="23" xfId="0" applyBorder="1"/>
    <xf numFmtId="0" fontId="0" fillId="0" borderId="22" xfId="0" applyBorder="1"/>
    <xf numFmtId="2" fontId="0" fillId="0" borderId="0" xfId="0" applyNumberFormat="1"/>
    <xf numFmtId="2" fontId="0" fillId="0" borderId="11" xfId="0" applyNumberFormat="1" applyBorder="1"/>
    <xf numFmtId="2" fontId="0" fillId="0" borderId="4" xfId="0" applyNumberFormat="1" applyBorder="1"/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"/>
  <sheetViews>
    <sheetView workbookViewId="0">
      <selection activeCell="D9" sqref="D9"/>
    </sheetView>
  </sheetViews>
  <sheetFormatPr defaultRowHeight="15" x14ac:dyDescent="0.25"/>
  <cols>
    <col min="2" max="2" width="17.7109375" customWidth="1"/>
    <col min="3" max="3" width="16.85546875" customWidth="1"/>
    <col min="4" max="4" width="9.5703125" customWidth="1"/>
    <col min="5" max="5" width="9.7109375" customWidth="1"/>
  </cols>
  <sheetData>
    <row r="1" spans="2:8" x14ac:dyDescent="0.25">
      <c r="B1" t="s">
        <v>27</v>
      </c>
      <c r="C1">
        <v>8</v>
      </c>
    </row>
    <row r="2" spans="2:8" ht="15.75" thickBot="1" x14ac:dyDescent="0.3">
      <c r="B2" t="s">
        <v>21</v>
      </c>
    </row>
    <row r="3" spans="2:8" x14ac:dyDescent="0.25">
      <c r="B3" s="12"/>
      <c r="C3" s="15" t="s">
        <v>16</v>
      </c>
      <c r="D3" s="11"/>
      <c r="E3" s="11"/>
      <c r="F3" s="10" t="s">
        <v>26</v>
      </c>
      <c r="G3" s="10" t="s">
        <v>14</v>
      </c>
      <c r="H3" s="10"/>
    </row>
    <row r="4" spans="2:8" x14ac:dyDescent="0.25">
      <c r="B4" s="14" t="s">
        <v>22</v>
      </c>
      <c r="C4" s="13">
        <f>'AI-HE'!K9</f>
        <v>1.7049868390904221</v>
      </c>
      <c r="D4" s="11"/>
      <c r="E4" s="11"/>
    </row>
    <row r="5" spans="2:8" x14ac:dyDescent="0.25">
      <c r="B5" s="14" t="s">
        <v>23</v>
      </c>
      <c r="C5" s="13">
        <f>'RA-HE'!K9</f>
        <v>1.9590293648078472</v>
      </c>
      <c r="D5" s="11"/>
      <c r="E5" s="11"/>
    </row>
    <row r="6" spans="2:8" x14ac:dyDescent="0.25">
      <c r="B6" s="14" t="s">
        <v>24</v>
      </c>
      <c r="C6" s="13">
        <f>'LB-HE'!K9</f>
        <v>1.9605187546037628</v>
      </c>
      <c r="D6" s="11"/>
      <c r="E6" s="11"/>
    </row>
    <row r="7" spans="2:8" ht="15.75" thickBot="1" x14ac:dyDescent="0.3">
      <c r="B7" s="16" t="s">
        <v>25</v>
      </c>
      <c r="C7" s="18">
        <f>'LP-HE'!K9</f>
        <v>1.9251878841618388</v>
      </c>
      <c r="D7" s="11"/>
      <c r="E7" s="1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C22" sqref="C22:D22"/>
    </sheetView>
  </sheetViews>
  <sheetFormatPr defaultRowHeight="15" x14ac:dyDescent="0.25"/>
  <cols>
    <col min="1" max="1" width="12.85546875" customWidth="1"/>
    <col min="2" max="2" width="14.28515625" customWidth="1"/>
    <col min="4" max="4" width="18.7109375" customWidth="1"/>
    <col min="5" max="5" width="13" customWidth="1"/>
    <col min="6" max="6" width="13.7109375" customWidth="1"/>
    <col min="7" max="7" width="12.5703125" customWidth="1"/>
    <col min="8" max="8" width="12.85546875" customWidth="1"/>
    <col min="9" max="10" width="12.140625" customWidth="1"/>
    <col min="11" max="11" width="17.140625" customWidth="1"/>
  </cols>
  <sheetData>
    <row r="1" spans="1:11" x14ac:dyDescent="0.25">
      <c r="B1" s="1"/>
      <c r="C1" s="20" t="str">
        <f>Summary!G3</f>
        <v>HM7.0 sequence level lossless</v>
      </c>
      <c r="D1" s="20"/>
      <c r="E1" s="20"/>
      <c r="F1" s="20"/>
      <c r="G1" s="20"/>
      <c r="H1" s="20"/>
      <c r="I1" s="20"/>
      <c r="J1" s="20"/>
      <c r="K1" s="20"/>
    </row>
    <row r="2" spans="1:11" s="8" customFormat="1" ht="25.5" customHeight="1" x14ac:dyDescent="0.25">
      <c r="A2" s="7"/>
      <c r="B2" s="8" t="s">
        <v>0</v>
      </c>
      <c r="C2" s="9" t="s">
        <v>13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15</v>
      </c>
      <c r="K2" s="8" t="s">
        <v>16</v>
      </c>
    </row>
    <row r="3" spans="1:11" x14ac:dyDescent="0.25">
      <c r="A3" s="6" t="s">
        <v>21</v>
      </c>
      <c r="B3" s="6" t="s">
        <v>1</v>
      </c>
      <c r="C3" s="6">
        <f>6*(8-Summary!$C$1)</f>
        <v>0</v>
      </c>
      <c r="D3" s="21">
        <v>760242.75</v>
      </c>
      <c r="E3" s="21">
        <v>99.99</v>
      </c>
      <c r="F3" s="21">
        <v>99.99</v>
      </c>
      <c r="G3" s="21">
        <v>99.99</v>
      </c>
      <c r="H3" s="21">
        <v>4203.92</v>
      </c>
      <c r="I3" s="21">
        <v>146.57</v>
      </c>
      <c r="J3">
        <f t="shared" ref="J3:J8" si="0">H3/3600</f>
        <v>1.1677555555555557</v>
      </c>
      <c r="K3" s="17">
        <f>(1920*1080*1.5*50*Summary!$C$1/1000)/D3</f>
        <v>1.6365299110053992</v>
      </c>
    </row>
    <row r="4" spans="1:11" x14ac:dyDescent="0.25">
      <c r="A4" s="2"/>
      <c r="B4" s="2" t="s">
        <v>2</v>
      </c>
      <c r="C4" s="6">
        <f>6*(8-Summary!$C$1)</f>
        <v>0</v>
      </c>
      <c r="D4" s="21">
        <v>784801.23</v>
      </c>
      <c r="E4" s="21">
        <v>99.99</v>
      </c>
      <c r="F4" s="21">
        <v>99.99</v>
      </c>
      <c r="G4" s="21">
        <v>99.99</v>
      </c>
      <c r="H4" s="21">
        <v>4302.75</v>
      </c>
      <c r="I4" s="21">
        <v>146.16999999999999</v>
      </c>
      <c r="J4">
        <f t="shared" si="0"/>
        <v>1.1952083333333334</v>
      </c>
      <c r="K4" s="17">
        <f>(1920*1080*1.5*50*Summary!$C$1/1000)/D4</f>
        <v>1.5853186162819852</v>
      </c>
    </row>
    <row r="5" spans="1:11" x14ac:dyDescent="0.25">
      <c r="A5" s="2"/>
      <c r="B5" s="2" t="s">
        <v>3</v>
      </c>
      <c r="C5" s="6">
        <f>6*(8-Summary!$C$1)</f>
        <v>0</v>
      </c>
      <c r="D5" s="21">
        <v>792457.48</v>
      </c>
      <c r="E5" s="21">
        <v>99.99</v>
      </c>
      <c r="F5" s="21">
        <v>99.99</v>
      </c>
      <c r="G5" s="21">
        <v>99.99</v>
      </c>
      <c r="H5" s="21">
        <v>4237.97</v>
      </c>
      <c r="I5" s="21">
        <v>148.16999999999999</v>
      </c>
      <c r="J5">
        <f t="shared" si="0"/>
        <v>1.177213888888889</v>
      </c>
      <c r="K5" s="17">
        <f>(1920*1080*1.5*50*Summary!$C$1/1000)/D5</f>
        <v>1.5700022163965188</v>
      </c>
    </row>
    <row r="6" spans="1:11" x14ac:dyDescent="0.25">
      <c r="A6" s="2"/>
      <c r="B6" s="2" t="s">
        <v>4</v>
      </c>
      <c r="C6" s="6">
        <f>6*(8-Summary!$C$1)</f>
        <v>0</v>
      </c>
      <c r="D6" s="21">
        <v>680293.22</v>
      </c>
      <c r="E6" s="21">
        <v>99.99</v>
      </c>
      <c r="F6" s="21">
        <v>99.99</v>
      </c>
      <c r="G6" s="21">
        <v>99.99</v>
      </c>
      <c r="H6" s="21">
        <v>4084.98</v>
      </c>
      <c r="I6" s="21">
        <v>131.24</v>
      </c>
      <c r="J6">
        <f t="shared" si="0"/>
        <v>1.1347166666666666</v>
      </c>
      <c r="K6" s="17">
        <f>(1920*1080*1.5*50*Summary!$C$1/1000)/D6</f>
        <v>1.8288584443043545</v>
      </c>
    </row>
    <row r="7" spans="1:11" x14ac:dyDescent="0.25">
      <c r="A7" s="2"/>
      <c r="B7" s="2" t="s">
        <v>5</v>
      </c>
      <c r="C7" s="6">
        <f>6*(8-Summary!$C$1)</f>
        <v>0</v>
      </c>
      <c r="D7" s="21">
        <v>693683.81</v>
      </c>
      <c r="E7" s="21">
        <v>99.99</v>
      </c>
      <c r="F7" s="21">
        <v>99.99</v>
      </c>
      <c r="G7" s="21">
        <v>99.99</v>
      </c>
      <c r="H7" s="21">
        <v>4181.7</v>
      </c>
      <c r="I7" s="21">
        <v>134</v>
      </c>
      <c r="J7">
        <f t="shared" si="0"/>
        <v>1.1615833333333332</v>
      </c>
      <c r="K7" s="17">
        <f>(1920*1080*1.5*50*Summary!$C$1/1000)/D7</f>
        <v>1.7935549050798805</v>
      </c>
    </row>
    <row r="8" spans="1:11" ht="15.75" thickBot="1" x14ac:dyDescent="0.3">
      <c r="A8" s="3"/>
      <c r="B8" s="3" t="s">
        <v>6</v>
      </c>
      <c r="C8" s="6">
        <f>6*(8-Summary!$C$1)</f>
        <v>0</v>
      </c>
      <c r="D8" s="21">
        <v>685239.58</v>
      </c>
      <c r="E8" s="21">
        <v>99.99</v>
      </c>
      <c r="F8" s="21">
        <v>99.99</v>
      </c>
      <c r="G8" s="21">
        <v>99.99</v>
      </c>
      <c r="H8" s="21">
        <v>4078.14</v>
      </c>
      <c r="I8" s="21">
        <v>127.21</v>
      </c>
      <c r="J8">
        <f t="shared" si="0"/>
        <v>1.1328166666666666</v>
      </c>
      <c r="K8" s="17">
        <f>(1920*1080*1.5*50*Summary!$C$1/1000)/D8</f>
        <v>1.8156569414743966</v>
      </c>
    </row>
    <row r="9" spans="1:11" s="5" customFormat="1" ht="15.75" thickBot="1" x14ac:dyDescent="0.3">
      <c r="A9" s="4"/>
      <c r="B9" s="5" t="s">
        <v>17</v>
      </c>
      <c r="K9" s="19">
        <f>SUM(K3:K8)/6</f>
        <v>1.7049868390904221</v>
      </c>
    </row>
    <row r="10" spans="1:11" x14ac:dyDescent="0.25">
      <c r="B10" t="s">
        <v>18</v>
      </c>
      <c r="I10">
        <f>GEOMEAN(I3:I8)</f>
        <v>138.64130832710325</v>
      </c>
      <c r="J10">
        <f>GEOMEAN(J3:J8)</f>
        <v>1.1613364611351353</v>
      </c>
    </row>
    <row r="11" spans="1:11" x14ac:dyDescent="0.25">
      <c r="B11" t="s">
        <v>19</v>
      </c>
      <c r="I11">
        <f>I10/100</f>
        <v>1.3864130832710324</v>
      </c>
      <c r="J11">
        <f>J10/100</f>
        <v>1.1613364611351353E-2</v>
      </c>
    </row>
    <row r="12" spans="1:11" x14ac:dyDescent="0.25">
      <c r="B12" t="s">
        <v>20</v>
      </c>
      <c r="I12">
        <f>SUM(I3:I8)/3600</f>
        <v>0.23148888888888888</v>
      </c>
      <c r="J12">
        <f>SUM(J3:J8)</f>
        <v>6.9692944444444453</v>
      </c>
    </row>
  </sheetData>
  <mergeCells count="1">
    <mergeCell ref="C1:K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C1" workbookViewId="0">
      <selection activeCell="D3" sqref="D3:I8"/>
    </sheetView>
  </sheetViews>
  <sheetFormatPr defaultRowHeight="15" x14ac:dyDescent="0.25"/>
  <cols>
    <col min="1" max="1" width="12.85546875" customWidth="1"/>
    <col min="2" max="2" width="14.28515625" customWidth="1"/>
    <col min="4" max="4" width="18.7109375" customWidth="1"/>
    <col min="5" max="5" width="13" customWidth="1"/>
    <col min="6" max="6" width="13.7109375" customWidth="1"/>
    <col min="7" max="7" width="12.5703125" customWidth="1"/>
    <col min="8" max="8" width="12.85546875" customWidth="1"/>
    <col min="9" max="10" width="12.140625" customWidth="1"/>
    <col min="11" max="11" width="17.140625" customWidth="1"/>
  </cols>
  <sheetData>
    <row r="1" spans="1:11" x14ac:dyDescent="0.25">
      <c r="B1" s="1"/>
      <c r="C1" s="20" t="str">
        <f>Summary!G3</f>
        <v>HM7.0 sequence level lossless</v>
      </c>
      <c r="D1" s="20"/>
      <c r="E1" s="20"/>
      <c r="F1" s="20"/>
      <c r="G1" s="20"/>
      <c r="H1" s="20"/>
      <c r="I1" s="20"/>
      <c r="J1" s="20"/>
      <c r="K1" s="20"/>
    </row>
    <row r="2" spans="1:11" s="8" customFormat="1" ht="25.5" customHeight="1" x14ac:dyDescent="0.25">
      <c r="A2" s="7"/>
      <c r="B2" s="8" t="s">
        <v>0</v>
      </c>
      <c r="C2" s="9" t="s">
        <v>13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15</v>
      </c>
      <c r="K2" s="8" t="s">
        <v>16</v>
      </c>
    </row>
    <row r="3" spans="1:11" x14ac:dyDescent="0.25">
      <c r="A3" s="6" t="s">
        <v>21</v>
      </c>
      <c r="B3" s="6" t="s">
        <v>1</v>
      </c>
      <c r="C3" s="6">
        <f>6*(8-Summary!$C$1)</f>
        <v>0</v>
      </c>
      <c r="D3" s="24">
        <v>625320.95999999996</v>
      </c>
      <c r="E3" s="24">
        <v>99.99</v>
      </c>
      <c r="F3" s="24">
        <v>99.99</v>
      </c>
      <c r="G3" s="24">
        <v>99.99</v>
      </c>
      <c r="H3" s="24">
        <v>29280.68</v>
      </c>
      <c r="I3" s="24">
        <v>125.15</v>
      </c>
      <c r="J3">
        <f t="shared" ref="J3:J8" si="0">H3/3600</f>
        <v>8.1335222222222221</v>
      </c>
      <c r="K3" s="17">
        <f>(1920*1080*1.5*50*Summary!$C$1/1000)/D3</f>
        <v>1.9896342511851834</v>
      </c>
    </row>
    <row r="4" spans="1:11" x14ac:dyDescent="0.25">
      <c r="A4" s="2"/>
      <c r="B4" s="2" t="s">
        <v>2</v>
      </c>
      <c r="C4" s="6">
        <f>6*(8-Summary!$C$1)</f>
        <v>0</v>
      </c>
      <c r="D4" s="24">
        <v>744707.52</v>
      </c>
      <c r="E4" s="24">
        <v>99.99</v>
      </c>
      <c r="F4" s="24">
        <v>99.99</v>
      </c>
      <c r="G4" s="24">
        <v>99.99</v>
      </c>
      <c r="H4" s="24">
        <v>31478.45</v>
      </c>
      <c r="I4" s="24">
        <v>144.58000000000001</v>
      </c>
      <c r="J4">
        <f t="shared" si="0"/>
        <v>8.7440138888888885</v>
      </c>
      <c r="K4" s="17">
        <f>(1920*1080*1.5*50*Summary!$C$1/1000)/D4</f>
        <v>1.6706693118930771</v>
      </c>
    </row>
    <row r="5" spans="1:11" x14ac:dyDescent="0.25">
      <c r="A5" s="2"/>
      <c r="B5" s="2" t="s">
        <v>3</v>
      </c>
      <c r="C5" s="6">
        <f>6*(8-Summary!$C$1)</f>
        <v>0</v>
      </c>
      <c r="D5" s="24">
        <v>644471.27</v>
      </c>
      <c r="E5" s="24">
        <v>99.99</v>
      </c>
      <c r="F5" s="24">
        <v>99.99</v>
      </c>
      <c r="G5" s="24">
        <v>99.99</v>
      </c>
      <c r="H5" s="24">
        <v>30126.42</v>
      </c>
      <c r="I5" s="24">
        <v>129.06</v>
      </c>
      <c r="J5">
        <f t="shared" si="0"/>
        <v>8.3684499999999993</v>
      </c>
      <c r="K5" s="17">
        <f>(1920*1080*1.5*50*Summary!$C$1/1000)/D5</f>
        <v>1.9305127441910637</v>
      </c>
    </row>
    <row r="6" spans="1:11" x14ac:dyDescent="0.25">
      <c r="A6" s="2"/>
      <c r="B6" s="2" t="s">
        <v>4</v>
      </c>
      <c r="C6" s="6">
        <f>6*(8-Summary!$C$1)</f>
        <v>0</v>
      </c>
      <c r="D6" s="24">
        <v>580079.24</v>
      </c>
      <c r="E6" s="24">
        <v>99.99</v>
      </c>
      <c r="F6" s="24">
        <v>99.99</v>
      </c>
      <c r="G6" s="24">
        <v>99.99</v>
      </c>
      <c r="H6" s="24">
        <v>28553.81</v>
      </c>
      <c r="I6" s="24">
        <v>115.72</v>
      </c>
      <c r="J6">
        <f t="shared" si="0"/>
        <v>7.9316138888888892</v>
      </c>
      <c r="K6" s="17">
        <f>(1920*1080*1.5*50*Summary!$C$1/1000)/D6</f>
        <v>2.14481042279672</v>
      </c>
    </row>
    <row r="7" spans="1:11" x14ac:dyDescent="0.25">
      <c r="A7" s="2"/>
      <c r="B7" s="2" t="s">
        <v>5</v>
      </c>
      <c r="C7" s="6">
        <f>6*(8-Summary!$C$1)</f>
        <v>0</v>
      </c>
      <c r="D7" s="24">
        <v>617771.44999999995</v>
      </c>
      <c r="E7" s="24">
        <v>99.99</v>
      </c>
      <c r="F7" s="24">
        <v>99.99</v>
      </c>
      <c r="G7" s="24">
        <v>99.99</v>
      </c>
      <c r="H7" s="24">
        <v>31778.63</v>
      </c>
      <c r="I7" s="24">
        <v>122.28</v>
      </c>
      <c r="J7">
        <f t="shared" si="0"/>
        <v>8.8273972222222223</v>
      </c>
      <c r="K7" s="17">
        <f>(1920*1080*1.5*50*Summary!$C$1/1000)/D7</f>
        <v>2.0139486860391496</v>
      </c>
    </row>
    <row r="8" spans="1:11" ht="15.75" thickBot="1" x14ac:dyDescent="0.3">
      <c r="A8" s="3"/>
      <c r="B8" s="3" t="s">
        <v>6</v>
      </c>
      <c r="C8" s="6">
        <f>6*(8-Summary!$C$1)</f>
        <v>0</v>
      </c>
      <c r="D8" s="24">
        <v>620652.26</v>
      </c>
      <c r="E8" s="24">
        <v>99.99</v>
      </c>
      <c r="F8" s="24">
        <v>99.99</v>
      </c>
      <c r="G8" s="24">
        <v>99.99</v>
      </c>
      <c r="H8" s="24">
        <v>29323.89</v>
      </c>
      <c r="I8" s="24">
        <v>108.71</v>
      </c>
      <c r="J8">
        <f t="shared" si="0"/>
        <v>8.1455249999999992</v>
      </c>
      <c r="K8" s="17">
        <f>(1920*1080*1.5*50*Summary!$C$1/1000)/D8</f>
        <v>2.0046007727418891</v>
      </c>
    </row>
    <row r="9" spans="1:11" s="5" customFormat="1" ht="15.75" thickBot="1" x14ac:dyDescent="0.3">
      <c r="A9" s="4"/>
      <c r="B9" s="5" t="s">
        <v>17</v>
      </c>
      <c r="K9" s="19">
        <f>SUM(K3:K8)/6</f>
        <v>1.9590293648078472</v>
      </c>
    </row>
    <row r="10" spans="1:11" x14ac:dyDescent="0.25">
      <c r="B10" t="s">
        <v>18</v>
      </c>
      <c r="I10">
        <f>GEOMEAN(I3:I8)</f>
        <v>123.75440913865383</v>
      </c>
      <c r="J10">
        <f>GEOMEAN(J3:J8)</f>
        <v>8.3520157802290793</v>
      </c>
    </row>
    <row r="11" spans="1:11" x14ac:dyDescent="0.25">
      <c r="B11" t="s">
        <v>19</v>
      </c>
      <c r="I11">
        <f>I10/100</f>
        <v>1.2375440913865383</v>
      </c>
      <c r="J11">
        <f>J10/100</f>
        <v>8.3520157802290787E-2</v>
      </c>
    </row>
    <row r="12" spans="1:11" x14ac:dyDescent="0.25">
      <c r="B12" t="s">
        <v>20</v>
      </c>
      <c r="I12">
        <f>SUM(I3:I8)/3600</f>
        <v>0.20708333333333334</v>
      </c>
      <c r="J12">
        <f>SUM(J3:J8)</f>
        <v>50.150522222222222</v>
      </c>
    </row>
  </sheetData>
  <mergeCells count="1">
    <mergeCell ref="C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opLeftCell="C1" workbookViewId="0">
      <selection activeCell="D3" sqref="D3:I8"/>
    </sheetView>
  </sheetViews>
  <sheetFormatPr defaultRowHeight="15" x14ac:dyDescent="0.25"/>
  <cols>
    <col min="1" max="1" width="12.85546875" customWidth="1"/>
    <col min="2" max="2" width="14.28515625" customWidth="1"/>
    <col min="4" max="4" width="18.7109375" customWidth="1"/>
    <col min="5" max="5" width="13" customWidth="1"/>
    <col min="6" max="6" width="13.7109375" customWidth="1"/>
    <col min="7" max="7" width="12.5703125" customWidth="1"/>
    <col min="8" max="8" width="12.85546875" customWidth="1"/>
    <col min="9" max="10" width="12.140625" customWidth="1"/>
    <col min="11" max="11" width="17.140625" customWidth="1"/>
  </cols>
  <sheetData>
    <row r="1" spans="1:11" x14ac:dyDescent="0.25">
      <c r="B1" s="1"/>
      <c r="C1" s="20" t="str">
        <f>Summary!G3</f>
        <v>HM7.0 sequence level lossless</v>
      </c>
      <c r="D1" s="20"/>
      <c r="E1" s="20"/>
      <c r="F1" s="20"/>
      <c r="G1" s="20"/>
      <c r="H1" s="20"/>
      <c r="I1" s="20"/>
      <c r="J1" s="20"/>
      <c r="K1" s="20"/>
    </row>
    <row r="2" spans="1:11" s="8" customFormat="1" ht="25.5" customHeight="1" x14ac:dyDescent="0.25">
      <c r="A2" s="7"/>
      <c r="B2" s="8" t="s">
        <v>0</v>
      </c>
      <c r="C2" s="9" t="s">
        <v>13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15</v>
      </c>
      <c r="K2" s="8" t="s">
        <v>16</v>
      </c>
    </row>
    <row r="3" spans="1:11" x14ac:dyDescent="0.25">
      <c r="A3" s="6" t="s">
        <v>21</v>
      </c>
      <c r="B3" s="6" t="s">
        <v>1</v>
      </c>
      <c r="C3" s="6">
        <f>6*(8-Summary!$C$1)</f>
        <v>0</v>
      </c>
      <c r="D3" s="22">
        <v>622921.57999999996</v>
      </c>
      <c r="E3" s="22">
        <v>99.99</v>
      </c>
      <c r="F3" s="22">
        <v>99.99</v>
      </c>
      <c r="G3" s="22">
        <v>99.99</v>
      </c>
      <c r="H3" s="22">
        <v>36398.71</v>
      </c>
      <c r="I3" s="22">
        <v>126.23</v>
      </c>
      <c r="J3">
        <f t="shared" ref="J3:J8" si="0">H3/3600</f>
        <v>10.110752777777778</v>
      </c>
      <c r="K3" s="17">
        <f>(1920*1080*1.5*50*Summary!$C$1/1000)/D3</f>
        <v>1.9972979584364376</v>
      </c>
    </row>
    <row r="4" spans="1:11" x14ac:dyDescent="0.25">
      <c r="A4" s="2"/>
      <c r="B4" s="2" t="s">
        <v>2</v>
      </c>
      <c r="C4" s="6">
        <f>6*(8-Summary!$C$1)</f>
        <v>0</v>
      </c>
      <c r="D4" s="22">
        <v>750008.08</v>
      </c>
      <c r="E4" s="22">
        <v>99.99</v>
      </c>
      <c r="F4" s="22">
        <v>99.99</v>
      </c>
      <c r="G4" s="22">
        <v>99.99</v>
      </c>
      <c r="H4" s="22">
        <v>40155.83</v>
      </c>
      <c r="I4" s="22">
        <v>144.9</v>
      </c>
      <c r="J4">
        <f t="shared" si="0"/>
        <v>11.154397222222222</v>
      </c>
      <c r="K4" s="17">
        <f>(1920*1080*1.5*50*Summary!$C$1/1000)/D4</f>
        <v>1.6588621285253355</v>
      </c>
    </row>
    <row r="5" spans="1:11" x14ac:dyDescent="0.25">
      <c r="A5" s="2"/>
      <c r="B5" s="2" t="s">
        <v>3</v>
      </c>
      <c r="C5" s="6">
        <f>6*(8-Summary!$C$1)</f>
        <v>0</v>
      </c>
      <c r="D5" s="22">
        <v>642678.56999999995</v>
      </c>
      <c r="E5" s="22">
        <v>99.99</v>
      </c>
      <c r="F5" s="22">
        <v>99.99</v>
      </c>
      <c r="G5" s="22">
        <v>99.99</v>
      </c>
      <c r="H5" s="22">
        <v>37420.07</v>
      </c>
      <c r="I5" s="22">
        <v>124.37</v>
      </c>
      <c r="J5">
        <f t="shared" si="0"/>
        <v>10.39446388888889</v>
      </c>
      <c r="K5" s="17">
        <f>(1920*1080*1.5*50*Summary!$C$1/1000)/D5</f>
        <v>1.9358977536780169</v>
      </c>
    </row>
    <row r="6" spans="1:11" x14ac:dyDescent="0.25">
      <c r="A6" s="2"/>
      <c r="B6" s="2" t="s">
        <v>4</v>
      </c>
      <c r="C6" s="6">
        <f>6*(8-Summary!$C$1)</f>
        <v>0</v>
      </c>
      <c r="D6" s="22">
        <v>579524.37</v>
      </c>
      <c r="E6" s="22">
        <v>99.99</v>
      </c>
      <c r="F6" s="22">
        <v>99.99</v>
      </c>
      <c r="G6" s="22">
        <v>99.99</v>
      </c>
      <c r="H6" s="22">
        <v>34634.769999999997</v>
      </c>
      <c r="I6" s="22">
        <v>116.46</v>
      </c>
      <c r="J6">
        <f t="shared" si="0"/>
        <v>9.6207694444444432</v>
      </c>
      <c r="K6" s="17">
        <f>(1920*1080*1.5*50*Summary!$C$1/1000)/D6</f>
        <v>2.1468639877905393</v>
      </c>
    </row>
    <row r="7" spans="1:11" x14ac:dyDescent="0.25">
      <c r="A7" s="2"/>
      <c r="B7" s="2" t="s">
        <v>5</v>
      </c>
      <c r="C7" s="6">
        <f>6*(8-Summary!$C$1)</f>
        <v>0</v>
      </c>
      <c r="D7" s="22">
        <v>616990.06999999995</v>
      </c>
      <c r="E7" s="22">
        <v>99.99</v>
      </c>
      <c r="F7" s="22">
        <v>99.99</v>
      </c>
      <c r="G7" s="22">
        <v>99.99</v>
      </c>
      <c r="H7" s="22">
        <v>39015.71</v>
      </c>
      <c r="I7" s="22">
        <v>127.61</v>
      </c>
      <c r="J7">
        <f t="shared" si="0"/>
        <v>10.837697222222221</v>
      </c>
      <c r="K7" s="17">
        <f>(1920*1080*1.5*50*Summary!$C$1/1000)/D7</f>
        <v>2.0164992282614858</v>
      </c>
    </row>
    <row r="8" spans="1:11" ht="15.75" thickBot="1" x14ac:dyDescent="0.3">
      <c r="A8" s="3"/>
      <c r="B8" s="3" t="s">
        <v>6</v>
      </c>
      <c r="C8" s="6">
        <f>6*(8-Summary!$C$1)</f>
        <v>0</v>
      </c>
      <c r="D8" s="22">
        <v>619696.81000000006</v>
      </c>
      <c r="E8" s="22">
        <v>99.99</v>
      </c>
      <c r="F8" s="22">
        <v>99.99</v>
      </c>
      <c r="G8" s="22">
        <v>99.99</v>
      </c>
      <c r="H8" s="22">
        <v>34903.75</v>
      </c>
      <c r="I8" s="22">
        <v>109.85</v>
      </c>
      <c r="J8">
        <f t="shared" si="0"/>
        <v>9.6954861111111104</v>
      </c>
      <c r="K8" s="17">
        <f>(1920*1080*1.5*50*Summary!$C$1/1000)/D8</f>
        <v>2.0076914709307605</v>
      </c>
    </row>
    <row r="9" spans="1:11" s="5" customFormat="1" ht="15.75" thickBot="1" x14ac:dyDescent="0.3">
      <c r="A9" s="4"/>
      <c r="B9" s="5" t="s">
        <v>17</v>
      </c>
      <c r="K9" s="19">
        <f>SUM(K3:K8)/6</f>
        <v>1.9605187546037628</v>
      </c>
    </row>
    <row r="10" spans="1:11" x14ac:dyDescent="0.25">
      <c r="B10" t="s">
        <v>18</v>
      </c>
      <c r="I10">
        <f>GEOMEAN(I3:I8)</f>
        <v>124.4422991241959</v>
      </c>
      <c r="J10">
        <f>GEOMEAN(J3:J8)</f>
        <v>10.287061834000426</v>
      </c>
    </row>
    <row r="11" spans="1:11" x14ac:dyDescent="0.25">
      <c r="B11" t="s">
        <v>19</v>
      </c>
      <c r="I11">
        <f>I10/100</f>
        <v>1.2444229912419589</v>
      </c>
      <c r="J11">
        <f>J10/100</f>
        <v>0.10287061834000426</v>
      </c>
    </row>
    <row r="12" spans="1:11" x14ac:dyDescent="0.25">
      <c r="B12" t="s">
        <v>20</v>
      </c>
      <c r="I12">
        <f>SUM(I3:I8)/3600</f>
        <v>0.2081722222222222</v>
      </c>
      <c r="J12">
        <f>SUM(J3:J8)</f>
        <v>61.813566666666659</v>
      </c>
    </row>
  </sheetData>
  <mergeCells count="1">
    <mergeCell ref="C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opLeftCell="C1" workbookViewId="0">
      <selection activeCell="D3" sqref="D3:I8"/>
    </sheetView>
  </sheetViews>
  <sheetFormatPr defaultRowHeight="15" x14ac:dyDescent="0.25"/>
  <cols>
    <col min="1" max="1" width="12.85546875" customWidth="1"/>
    <col min="2" max="2" width="14.28515625" customWidth="1"/>
    <col min="4" max="4" width="18.7109375" customWidth="1"/>
    <col min="5" max="5" width="13" customWidth="1"/>
    <col min="6" max="6" width="13.7109375" customWidth="1"/>
    <col min="7" max="7" width="12.5703125" customWidth="1"/>
    <col min="8" max="8" width="12.85546875" customWidth="1"/>
    <col min="9" max="10" width="12.140625" customWidth="1"/>
    <col min="11" max="11" width="17.140625" customWidth="1"/>
  </cols>
  <sheetData>
    <row r="1" spans="1:11" x14ac:dyDescent="0.25">
      <c r="B1" s="1"/>
      <c r="C1" s="20" t="str">
        <f>Summary!G3</f>
        <v>HM7.0 sequence level lossless</v>
      </c>
      <c r="D1" s="20"/>
      <c r="E1" s="20"/>
      <c r="F1" s="20"/>
      <c r="G1" s="20"/>
      <c r="H1" s="20"/>
      <c r="I1" s="20"/>
      <c r="J1" s="20"/>
      <c r="K1" s="20"/>
    </row>
    <row r="2" spans="1:11" s="8" customFormat="1" ht="25.5" customHeight="1" x14ac:dyDescent="0.25">
      <c r="A2" s="7"/>
      <c r="B2" s="8" t="s">
        <v>0</v>
      </c>
      <c r="C2" s="9" t="s">
        <v>13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15</v>
      </c>
      <c r="K2" s="8" t="s">
        <v>16</v>
      </c>
    </row>
    <row r="3" spans="1:11" x14ac:dyDescent="0.25">
      <c r="A3" s="6" t="s">
        <v>21</v>
      </c>
      <c r="B3" s="6" t="s">
        <v>1</v>
      </c>
      <c r="C3" s="6">
        <f>6*(8-Summary!$C$1)</f>
        <v>0</v>
      </c>
      <c r="D3" s="23">
        <v>631627.56000000006</v>
      </c>
      <c r="E3" s="23">
        <v>99.99</v>
      </c>
      <c r="F3" s="23">
        <v>99.99</v>
      </c>
      <c r="G3" s="23">
        <v>99.99</v>
      </c>
      <c r="H3" s="23">
        <v>29470.35</v>
      </c>
      <c r="I3" s="23">
        <v>123.82</v>
      </c>
      <c r="J3">
        <f t="shared" ref="J3:J8" si="0">H3/3600</f>
        <v>8.1862083333333331</v>
      </c>
      <c r="K3" s="17">
        <f>(1920*1080*1.5*50*Summary!$C$1/1000)/D3</f>
        <v>1.969768386927258</v>
      </c>
    </row>
    <row r="4" spans="1:11" x14ac:dyDescent="0.25">
      <c r="A4" s="2"/>
      <c r="B4" s="2" t="s">
        <v>2</v>
      </c>
      <c r="C4" s="6">
        <f>6*(8-Summary!$C$1)</f>
        <v>0</v>
      </c>
      <c r="D4" s="23">
        <v>761441.5</v>
      </c>
      <c r="E4" s="23">
        <v>99.99</v>
      </c>
      <c r="F4" s="23">
        <v>99.99</v>
      </c>
      <c r="G4" s="23">
        <v>99.99</v>
      </c>
      <c r="H4" s="23">
        <v>32643.19</v>
      </c>
      <c r="I4" s="23">
        <v>144.85</v>
      </c>
      <c r="J4">
        <f t="shared" si="0"/>
        <v>9.0675527777777774</v>
      </c>
      <c r="K4" s="17">
        <f>(1920*1080*1.5*50*Summary!$C$1/1000)/D4</f>
        <v>1.6339534947858765</v>
      </c>
    </row>
    <row r="5" spans="1:11" x14ac:dyDescent="0.25">
      <c r="A5" s="2"/>
      <c r="B5" s="2" t="s">
        <v>3</v>
      </c>
      <c r="C5" s="6">
        <f>6*(8-Summary!$C$1)</f>
        <v>0</v>
      </c>
      <c r="D5" s="23">
        <v>653667.32999999996</v>
      </c>
      <c r="E5" s="23">
        <v>99.99</v>
      </c>
      <c r="F5" s="23">
        <v>99.99</v>
      </c>
      <c r="G5" s="23">
        <v>99.99</v>
      </c>
      <c r="H5" s="23">
        <v>30430.33</v>
      </c>
      <c r="I5" s="23">
        <v>126.26</v>
      </c>
      <c r="J5">
        <f t="shared" si="0"/>
        <v>8.4528694444444454</v>
      </c>
      <c r="K5" s="17">
        <f>(1920*1080*1.5*50*Summary!$C$1/1000)/D5</f>
        <v>1.9033534994015995</v>
      </c>
    </row>
    <row r="6" spans="1:11" x14ac:dyDescent="0.25">
      <c r="A6" s="2"/>
      <c r="B6" s="2" t="s">
        <v>4</v>
      </c>
      <c r="C6" s="6">
        <f>6*(8-Summary!$C$1)</f>
        <v>0</v>
      </c>
      <c r="D6" s="23">
        <v>592970.47</v>
      </c>
      <c r="E6" s="23">
        <v>99.99</v>
      </c>
      <c r="F6" s="23">
        <v>99.99</v>
      </c>
      <c r="G6" s="23">
        <v>99.99</v>
      </c>
      <c r="H6" s="23">
        <v>27176.13</v>
      </c>
      <c r="I6" s="23">
        <v>115.69</v>
      </c>
      <c r="J6">
        <f t="shared" si="0"/>
        <v>7.5489250000000006</v>
      </c>
      <c r="K6" s="17">
        <f>(1920*1080*1.5*50*Summary!$C$1/1000)/D6</f>
        <v>2.0981820561823255</v>
      </c>
    </row>
    <row r="7" spans="1:11" x14ac:dyDescent="0.25">
      <c r="A7" s="2"/>
      <c r="B7" s="2" t="s">
        <v>5</v>
      </c>
      <c r="C7" s="6">
        <f>6*(8-Summary!$C$1)</f>
        <v>0</v>
      </c>
      <c r="D7" s="23">
        <v>628455.49</v>
      </c>
      <c r="E7" s="23">
        <v>99.99</v>
      </c>
      <c r="F7" s="23">
        <v>99.99</v>
      </c>
      <c r="G7" s="23">
        <v>99.99</v>
      </c>
      <c r="H7" s="23">
        <v>31865.94</v>
      </c>
      <c r="I7" s="23">
        <v>124.9</v>
      </c>
      <c r="J7">
        <f t="shared" si="0"/>
        <v>8.8516499999999994</v>
      </c>
      <c r="K7" s="17">
        <f>(1920*1080*1.5*50*Summary!$C$1/1000)/D7</f>
        <v>1.9797106076676967</v>
      </c>
    </row>
    <row r="8" spans="1:11" ht="15.75" thickBot="1" x14ac:dyDescent="0.3">
      <c r="A8" s="3"/>
      <c r="B8" s="3" t="s">
        <v>6</v>
      </c>
      <c r="C8" s="6">
        <f>6*(8-Summary!$C$1)</f>
        <v>0</v>
      </c>
      <c r="D8" s="23">
        <v>632786.99</v>
      </c>
      <c r="E8" s="23">
        <v>99.99</v>
      </c>
      <c r="F8" s="23">
        <v>99.99</v>
      </c>
      <c r="G8" s="23">
        <v>99.99</v>
      </c>
      <c r="H8" s="23">
        <v>27432.23</v>
      </c>
      <c r="I8" s="23">
        <v>115.64</v>
      </c>
      <c r="J8">
        <f t="shared" si="0"/>
        <v>7.6200638888888887</v>
      </c>
      <c r="K8" s="17">
        <f>(1920*1080*1.5*50*Summary!$C$1/1000)/D8</f>
        <v>1.9661592600062781</v>
      </c>
    </row>
    <row r="9" spans="1:11" s="5" customFormat="1" ht="15.75" thickBot="1" x14ac:dyDescent="0.3">
      <c r="A9" s="4"/>
      <c r="B9" s="5" t="s">
        <v>17</v>
      </c>
      <c r="K9" s="19">
        <f>SUM(K3:K8)/6</f>
        <v>1.9251878841618388</v>
      </c>
    </row>
    <row r="10" spans="1:11" x14ac:dyDescent="0.25">
      <c r="B10" t="s">
        <v>18</v>
      </c>
      <c r="I10">
        <f>GEOMEAN(I3:I8)</f>
        <v>124.83132236424576</v>
      </c>
      <c r="J10">
        <f>GEOMEAN(J3:J8)</f>
        <v>8.2681338845385959</v>
      </c>
    </row>
    <row r="11" spans="1:11" x14ac:dyDescent="0.25">
      <c r="B11" t="s">
        <v>19</v>
      </c>
      <c r="I11">
        <f>I10/100</f>
        <v>1.2483132236424577</v>
      </c>
      <c r="J11">
        <f>J10/100</f>
        <v>8.2681338845385963E-2</v>
      </c>
    </row>
    <row r="12" spans="1:11" x14ac:dyDescent="0.25">
      <c r="B12" t="s">
        <v>20</v>
      </c>
      <c r="I12">
        <f>SUM(I3:I8)/3600</f>
        <v>0.20865555555555554</v>
      </c>
      <c r="J12">
        <f>SUM(J3:J8)</f>
        <v>49.727269444444445</v>
      </c>
    </row>
  </sheetData>
  <mergeCells count="1">
    <mergeCell ref="C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AI-HE</vt:lpstr>
      <vt:lpstr>RA-HE</vt:lpstr>
      <vt:lpstr>LB-HE</vt:lpstr>
      <vt:lpstr>LP-HE</vt:lpstr>
    </vt:vector>
  </TitlesOfParts>
  <Company>Technicolor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Andrivon Pierre</dc:creator>
  <cp:lastModifiedBy>Andrivon Pierre</cp:lastModifiedBy>
  <dcterms:created xsi:type="dcterms:W3CDTF">2012-06-26T13:49:32Z</dcterms:created>
  <dcterms:modified xsi:type="dcterms:W3CDTF">2012-06-26T14:45:49Z</dcterms:modified>
</cp:coreProperties>
</file>