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7795" windowHeight="13350" activeTab="2"/>
  </bookViews>
  <sheets>
    <sheet name="Summary" sheetId="1" r:id="rId1"/>
    <sheet name="AI-HE" sheetId="2" r:id="rId2"/>
    <sheet name="RA-HE" sheetId="3" r:id="rId3"/>
    <sheet name="LB-HE" sheetId="4" r:id="rId4"/>
    <sheet name="LP-HE" sheetId="5" r:id="rId5"/>
  </sheets>
  <calcPr calcId="145621"/>
</workbook>
</file>

<file path=xl/calcChain.xml><?xml version="1.0" encoding="utf-8"?>
<calcChain xmlns="http://schemas.openxmlformats.org/spreadsheetml/2006/main">
  <c r="K8" i="5" l="1"/>
  <c r="K7" i="5"/>
  <c r="K6" i="5"/>
  <c r="K5" i="5"/>
  <c r="K4" i="5"/>
  <c r="K3" i="5"/>
  <c r="K8" i="4"/>
  <c r="K7" i="4"/>
  <c r="K6" i="4"/>
  <c r="K5" i="4"/>
  <c r="K4" i="4"/>
  <c r="K3" i="4"/>
  <c r="K8" i="3"/>
  <c r="K7" i="3"/>
  <c r="K6" i="3"/>
  <c r="K5" i="3"/>
  <c r="K4" i="3"/>
  <c r="K3" i="3"/>
  <c r="K8" i="2"/>
  <c r="K7" i="2"/>
  <c r="K6" i="2"/>
  <c r="K5" i="2"/>
  <c r="K4" i="2"/>
  <c r="K3" i="2"/>
  <c r="C8" i="5" l="1"/>
  <c r="C7" i="5"/>
  <c r="C6" i="5"/>
  <c r="C5" i="5"/>
  <c r="C4" i="5"/>
  <c r="C3" i="5"/>
  <c r="C8" i="4"/>
  <c r="C7" i="4"/>
  <c r="C6" i="4"/>
  <c r="C5" i="4"/>
  <c r="C4" i="4"/>
  <c r="C3" i="4"/>
  <c r="C8" i="3"/>
  <c r="C7" i="3"/>
  <c r="C6" i="3"/>
  <c r="C5" i="3"/>
  <c r="C4" i="3"/>
  <c r="C3" i="3"/>
  <c r="C7" i="2"/>
  <c r="C8" i="2"/>
  <c r="C6" i="2"/>
  <c r="C5" i="2"/>
  <c r="C4" i="2"/>
  <c r="C3" i="2"/>
  <c r="C1" i="5"/>
  <c r="C1" i="4"/>
  <c r="C1" i="3"/>
  <c r="C1" i="2"/>
  <c r="I12" i="5"/>
  <c r="I11" i="5"/>
  <c r="I10" i="5"/>
  <c r="J8" i="5"/>
  <c r="J7" i="5"/>
  <c r="J6" i="5"/>
  <c r="J5" i="5"/>
  <c r="J4" i="5"/>
  <c r="K9" i="5"/>
  <c r="C7" i="1" s="1"/>
  <c r="J3" i="5"/>
  <c r="J12" i="5" s="1"/>
  <c r="I12" i="4"/>
  <c r="I10" i="4"/>
  <c r="I11" i="4" s="1"/>
  <c r="J8" i="4"/>
  <c r="J7" i="4"/>
  <c r="J6" i="4"/>
  <c r="J5" i="4"/>
  <c r="J4" i="4"/>
  <c r="K9" i="4"/>
  <c r="C6" i="1" s="1"/>
  <c r="J3" i="4"/>
  <c r="I12" i="2"/>
  <c r="I10" i="2"/>
  <c r="I11" i="2" s="1"/>
  <c r="J8" i="2"/>
  <c r="J7" i="2"/>
  <c r="J6" i="2"/>
  <c r="J5" i="2"/>
  <c r="J4" i="2"/>
  <c r="K9" i="2"/>
  <c r="C4" i="1" s="1"/>
  <c r="J3" i="2"/>
  <c r="I12" i="3"/>
  <c r="I10" i="3"/>
  <c r="I11" i="3" s="1"/>
  <c r="J8" i="3"/>
  <c r="J7" i="3"/>
  <c r="J6" i="3"/>
  <c r="J5" i="3"/>
  <c r="J4" i="3"/>
  <c r="K9" i="3"/>
  <c r="C5" i="1" s="1"/>
  <c r="J3" i="3"/>
  <c r="J12" i="3" l="1"/>
  <c r="J10" i="3"/>
  <c r="J11" i="3" s="1"/>
  <c r="J12" i="4"/>
  <c r="J10" i="4"/>
  <c r="J11" i="4" s="1"/>
  <c r="J12" i="2"/>
  <c r="J10" i="5"/>
  <c r="J11" i="5" s="1"/>
  <c r="J10" i="2"/>
  <c r="J11" i="2" s="1"/>
</calcChain>
</file>

<file path=xl/sharedStrings.xml><?xml version="1.0" encoding="utf-8"?>
<sst xmlns="http://schemas.openxmlformats.org/spreadsheetml/2006/main" count="93" uniqueCount="28">
  <si>
    <t>Sequence</t>
  </si>
  <si>
    <t>CrowdRun</t>
  </si>
  <si>
    <t>DucksTakeOff</t>
  </si>
  <si>
    <t>ParkJoy</t>
  </si>
  <si>
    <t>InToTree</t>
  </si>
  <si>
    <t>Seeking</t>
  </si>
  <si>
    <t>OldTownCross</t>
  </si>
  <si>
    <t>Bitrate (Kbps)</t>
  </si>
  <si>
    <t>PSNR_Y (dB)</t>
  </si>
  <si>
    <t>PSNR_U (dB)</t>
  </si>
  <si>
    <t>PSNR_V (dB)</t>
  </si>
  <si>
    <t>Enc T(s)</t>
  </si>
  <si>
    <t>Dec T(s)</t>
  </si>
  <si>
    <t>QP</t>
  </si>
  <si>
    <t>HM7.0 sequence level lossless</t>
  </si>
  <si>
    <t>Enc T(h)</t>
  </si>
  <si>
    <t>Compression ratio</t>
  </si>
  <si>
    <t>All</t>
  </si>
  <si>
    <t>Time geomean</t>
  </si>
  <si>
    <t>Time ratio</t>
  </si>
  <si>
    <t>Time sum (hours)</t>
  </si>
  <si>
    <t>Class B - SVT</t>
  </si>
  <si>
    <t>All Intra HE</t>
  </si>
  <si>
    <t>Random Access HE</t>
  </si>
  <si>
    <t>Low Delay B HE</t>
  </si>
  <si>
    <t>Low Delay P HE</t>
  </si>
  <si>
    <t xml:space="preserve">Tested: </t>
  </si>
  <si>
    <t>Bitdepth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</si>
</sst>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2" applyNumberFormat="0" applyFill="0" applyAlignment="0" applyProtection="0"/>
    <xf numFmtId="0" fontId="5" fillId="0" borderId="13" applyNumberFormat="0" applyFill="0" applyAlignment="0" applyProtection="0"/>
    <xf numFmtId="0" fontId="6" fillId="0" borderId="14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15" applyNumberFormat="0" applyAlignment="0" applyProtection="0"/>
    <xf numFmtId="0" fontId="11" fillId="6" borderId="16" applyNumberFormat="0" applyAlignment="0" applyProtection="0"/>
    <xf numFmtId="0" fontId="12" fillId="6" borderId="15" applyNumberFormat="0" applyAlignment="0" applyProtection="0"/>
    <xf numFmtId="0" fontId="13" fillId="0" borderId="17" applyNumberFormat="0" applyFill="0" applyAlignment="0" applyProtection="0"/>
    <xf numFmtId="0" fontId="14" fillId="7" borderId="18" applyNumberFormat="0" applyAlignment="0" applyProtection="0"/>
    <xf numFmtId="0" fontId="15" fillId="0" borderId="0" applyNumberFormat="0" applyFill="0" applyBorder="0" applyAlignment="0" applyProtection="0"/>
    <xf numFmtId="0" fontId="2" fillId="8" borderId="19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20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/>
    <xf numFmtId="0" fontId="0" fillId="0" borderId="4" xfId="0" applyBorder="1"/>
    <xf numFmtId="0" fontId="0" fillId="0" borderId="5" xfId="0" applyBorder="1" applyAlignme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/>
    <xf numFmtId="0" fontId="0" fillId="0" borderId="0" xfId="0" applyBorder="1"/>
    <xf numFmtId="0" fontId="0" fillId="0" borderId="9" xfId="0" applyBorder="1"/>
    <xf numFmtId="2" fontId="0" fillId="0" borderId="10" xfId="0" applyNumberFormat="1" applyBorder="1"/>
    <xf numFmtId="0" fontId="0" fillId="0" borderId="21" xfId="0" applyBorder="1"/>
    <xf numFmtId="0" fontId="0" fillId="0" borderId="23" xfId="0" applyBorder="1"/>
    <xf numFmtId="0" fontId="0" fillId="0" borderId="22" xfId="0" applyBorder="1"/>
    <xf numFmtId="2" fontId="0" fillId="0" borderId="0" xfId="0" applyNumberFormat="1"/>
    <xf numFmtId="2" fontId="0" fillId="0" borderId="11" xfId="0" applyNumberFormat="1" applyBorder="1"/>
    <xf numFmtId="2" fontId="0" fillId="0" borderId="4" xfId="0" applyNumberFormat="1" applyBorder="1"/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"/>
  <sheetViews>
    <sheetView workbookViewId="0">
      <selection activeCell="E12" sqref="E12"/>
    </sheetView>
  </sheetViews>
  <sheetFormatPr defaultRowHeight="15" x14ac:dyDescent="0.25"/>
  <cols>
    <col min="2" max="2" width="17.7109375" customWidth="1"/>
    <col min="3" max="3" width="16.85546875" customWidth="1"/>
    <col min="4" max="4" width="9.5703125" customWidth="1"/>
    <col min="5" max="5" width="9.7109375" customWidth="1"/>
  </cols>
  <sheetData>
    <row r="1" spans="2:8" x14ac:dyDescent="0.25">
      <c r="B1" t="s">
        <v>27</v>
      </c>
      <c r="C1">
        <v>10</v>
      </c>
    </row>
    <row r="2" spans="2:8" ht="15.75" thickBot="1" x14ac:dyDescent="0.3">
      <c r="B2" t="s">
        <v>21</v>
      </c>
    </row>
    <row r="3" spans="2:8" x14ac:dyDescent="0.25">
      <c r="B3" s="12"/>
      <c r="C3" s="15" t="s">
        <v>16</v>
      </c>
      <c r="D3" s="11"/>
      <c r="E3" s="11"/>
      <c r="F3" s="10" t="s">
        <v>26</v>
      </c>
      <c r="G3" s="10" t="s">
        <v>14</v>
      </c>
      <c r="H3" s="10"/>
    </row>
    <row r="4" spans="2:8" x14ac:dyDescent="0.25">
      <c r="B4" s="14" t="s">
        <v>22</v>
      </c>
      <c r="C4" s="13">
        <f>'AI-HE'!K9</f>
        <v>1.3843723013470484</v>
      </c>
      <c r="D4" s="11"/>
      <c r="E4" s="11"/>
    </row>
    <row r="5" spans="2:8" x14ac:dyDescent="0.25">
      <c r="B5" s="14" t="s">
        <v>23</v>
      </c>
      <c r="C5" s="13">
        <f>'RA-HE'!K9</f>
        <v>1.5411463783865849</v>
      </c>
      <c r="D5" s="11"/>
      <c r="E5" s="11"/>
    </row>
    <row r="6" spans="2:8" x14ac:dyDescent="0.25">
      <c r="B6" s="14" t="s">
        <v>24</v>
      </c>
      <c r="C6" s="13">
        <f>'LB-HE'!K9</f>
        <v>1.5416800702869295</v>
      </c>
      <c r="D6" s="11"/>
      <c r="E6" s="11"/>
    </row>
    <row r="7" spans="2:8" ht="15.75" thickBot="1" x14ac:dyDescent="0.3">
      <c r="B7" s="16" t="s">
        <v>25</v>
      </c>
      <c r="C7" s="18">
        <f>'LP-HE'!K9</f>
        <v>1.5213908447888149</v>
      </c>
      <c r="D7" s="11"/>
      <c r="E7" s="11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E19" sqref="E19"/>
    </sheetView>
  </sheetViews>
  <sheetFormatPr defaultRowHeight="15" x14ac:dyDescent="0.25"/>
  <cols>
    <col min="1" max="1" width="12.85546875" customWidth="1"/>
    <col min="2" max="2" width="14.28515625" customWidth="1"/>
    <col min="4" max="4" width="18.7109375" customWidth="1"/>
    <col min="5" max="5" width="13" customWidth="1"/>
    <col min="6" max="6" width="13.7109375" customWidth="1"/>
    <col min="7" max="7" width="12.5703125" customWidth="1"/>
    <col min="8" max="8" width="12.85546875" customWidth="1"/>
    <col min="9" max="10" width="12.140625" customWidth="1"/>
    <col min="11" max="11" width="17.140625" customWidth="1"/>
  </cols>
  <sheetData>
    <row r="1" spans="1:11" x14ac:dyDescent="0.25">
      <c r="B1" s="1"/>
      <c r="C1" s="20" t="str">
        <f>Summary!G3</f>
        <v>HM7.0 sequence level lossless</v>
      </c>
      <c r="D1" s="20"/>
      <c r="E1" s="20"/>
      <c r="F1" s="20"/>
      <c r="G1" s="20"/>
      <c r="H1" s="20"/>
      <c r="I1" s="20"/>
      <c r="J1" s="20"/>
      <c r="K1" s="20"/>
    </row>
    <row r="2" spans="1:11" s="8" customFormat="1" ht="25.5" customHeight="1" x14ac:dyDescent="0.25">
      <c r="A2" s="7"/>
      <c r="B2" s="8" t="s">
        <v>0</v>
      </c>
      <c r="C2" s="9" t="s">
        <v>13</v>
      </c>
      <c r="D2" s="8" t="s">
        <v>7</v>
      </c>
      <c r="E2" s="8" t="s">
        <v>8</v>
      </c>
      <c r="F2" s="8" t="s">
        <v>9</v>
      </c>
      <c r="G2" s="8" t="s">
        <v>10</v>
      </c>
      <c r="H2" s="8" t="s">
        <v>11</v>
      </c>
      <c r="I2" s="8" t="s">
        <v>12</v>
      </c>
      <c r="J2" s="8" t="s">
        <v>15</v>
      </c>
      <c r="K2" s="8" t="s">
        <v>16</v>
      </c>
    </row>
    <row r="3" spans="1:11" x14ac:dyDescent="0.25">
      <c r="A3" s="6" t="s">
        <v>21</v>
      </c>
      <c r="B3" s="6" t="s">
        <v>1</v>
      </c>
      <c r="C3" s="6">
        <f>6*(8-Summary!$C$1)</f>
        <v>-12</v>
      </c>
      <c r="D3" s="21">
        <v>1160312.51</v>
      </c>
      <c r="E3" s="21">
        <v>99.99</v>
      </c>
      <c r="F3" s="21">
        <v>99.99</v>
      </c>
      <c r="G3" s="21">
        <v>99.99</v>
      </c>
      <c r="H3" s="21">
        <v>4939.76</v>
      </c>
      <c r="I3" s="21">
        <v>167.76</v>
      </c>
      <c r="J3">
        <f t="shared" ref="J3:J8" si="0">H3/3600</f>
        <v>1.3721555555555556</v>
      </c>
      <c r="K3" s="17">
        <f>(1920*1080*1.5*50*Summary!$C$1/1000)/D3</f>
        <v>1.3403285637246125</v>
      </c>
    </row>
    <row r="4" spans="1:11" x14ac:dyDescent="0.25">
      <c r="A4" s="2"/>
      <c r="B4" s="2" t="s">
        <v>2</v>
      </c>
      <c r="C4" s="6">
        <f>6*(8-Summary!$C$1)</f>
        <v>-12</v>
      </c>
      <c r="D4" s="21">
        <v>1196396.6000000001</v>
      </c>
      <c r="E4" s="21">
        <v>99.99</v>
      </c>
      <c r="F4" s="21">
        <v>99.99</v>
      </c>
      <c r="G4" s="21">
        <v>99.99</v>
      </c>
      <c r="H4" s="21">
        <v>4976.88</v>
      </c>
      <c r="I4" s="21">
        <v>173.07</v>
      </c>
      <c r="J4">
        <f t="shared" si="0"/>
        <v>1.3824666666666667</v>
      </c>
      <c r="K4" s="17">
        <f>(1920*1080*1.5*50*Summary!$C$1/1000)/D4</f>
        <v>1.299903393239332</v>
      </c>
    </row>
    <row r="5" spans="1:11" x14ac:dyDescent="0.25">
      <c r="A5" s="2"/>
      <c r="B5" s="2" t="s">
        <v>3</v>
      </c>
      <c r="C5" s="6">
        <f>6*(8-Summary!$C$1)</f>
        <v>-12</v>
      </c>
      <c r="D5" s="21">
        <v>1198196.98</v>
      </c>
      <c r="E5" s="21">
        <v>99.99</v>
      </c>
      <c r="F5" s="21">
        <v>99.99</v>
      </c>
      <c r="G5" s="21">
        <v>99.99</v>
      </c>
      <c r="H5" s="21">
        <v>4920.43</v>
      </c>
      <c r="I5" s="21">
        <v>154.04</v>
      </c>
      <c r="J5">
        <f t="shared" si="0"/>
        <v>1.3667861111111113</v>
      </c>
      <c r="K5" s="17">
        <f>(1920*1080*1.5*50*Summary!$C$1/1000)/D5</f>
        <v>1.2979501917956762</v>
      </c>
    </row>
    <row r="6" spans="1:11" x14ac:dyDescent="0.25">
      <c r="A6" s="2"/>
      <c r="B6" s="2" t="s">
        <v>4</v>
      </c>
      <c r="C6" s="6">
        <f>6*(8-Summary!$C$1)</f>
        <v>-12</v>
      </c>
      <c r="D6" s="21">
        <v>1058155.33</v>
      </c>
      <c r="E6" s="21">
        <v>99.99</v>
      </c>
      <c r="F6" s="21">
        <v>99.99</v>
      </c>
      <c r="G6" s="21">
        <v>99.99</v>
      </c>
      <c r="H6" s="21">
        <v>4818.8500000000004</v>
      </c>
      <c r="I6" s="21">
        <v>163.26</v>
      </c>
      <c r="J6">
        <f t="shared" si="0"/>
        <v>1.3385694444444445</v>
      </c>
      <c r="K6" s="17">
        <f>(1920*1080*1.5*50*Summary!$C$1/1000)/D6</f>
        <v>1.4697275115554158</v>
      </c>
    </row>
    <row r="7" spans="1:11" x14ac:dyDescent="0.25">
      <c r="A7" s="2"/>
      <c r="B7" s="2" t="s">
        <v>5</v>
      </c>
      <c r="C7" s="6">
        <f>6*(8-Summary!$C$1)</f>
        <v>-12</v>
      </c>
      <c r="D7" s="21">
        <v>1077789.76</v>
      </c>
      <c r="E7" s="21">
        <v>99.99</v>
      </c>
      <c r="F7" s="21">
        <v>99.99</v>
      </c>
      <c r="G7" s="21">
        <v>99.99</v>
      </c>
      <c r="H7" s="21">
        <v>4874.6499999999996</v>
      </c>
      <c r="I7" s="21">
        <v>163.76</v>
      </c>
      <c r="J7">
        <f t="shared" si="0"/>
        <v>1.3540694444444443</v>
      </c>
      <c r="K7" s="17">
        <f>(1920*1080*1.5*50*Summary!$C$1/1000)/D7</f>
        <v>1.4429530300974469</v>
      </c>
    </row>
    <row r="8" spans="1:11" ht="15.75" thickBot="1" x14ac:dyDescent="0.3">
      <c r="A8" s="3"/>
      <c r="B8" s="3" t="s">
        <v>6</v>
      </c>
      <c r="C8" s="6">
        <f>6*(8-Summary!$C$1)</f>
        <v>-12</v>
      </c>
      <c r="D8" s="21">
        <v>1068593.42</v>
      </c>
      <c r="E8" s="21">
        <v>99.99</v>
      </c>
      <c r="F8" s="21">
        <v>99.99</v>
      </c>
      <c r="G8" s="21">
        <v>99.99</v>
      </c>
      <c r="H8" s="21">
        <v>4854.3</v>
      </c>
      <c r="I8" s="21">
        <v>165.09</v>
      </c>
      <c r="J8">
        <f t="shared" si="0"/>
        <v>1.3484166666666668</v>
      </c>
      <c r="K8" s="17">
        <f>(1920*1080*1.5*50*Summary!$C$1/1000)/D8</f>
        <v>1.4553711176698056</v>
      </c>
    </row>
    <row r="9" spans="1:11" s="5" customFormat="1" ht="15.75" thickBot="1" x14ac:dyDescent="0.3">
      <c r="A9" s="4"/>
      <c r="B9" s="5" t="s">
        <v>17</v>
      </c>
      <c r="K9" s="19">
        <f>SUM(K3:K8)/6</f>
        <v>1.3843723013470484</v>
      </c>
    </row>
    <row r="10" spans="1:11" x14ac:dyDescent="0.25">
      <c r="B10" t="s">
        <v>18</v>
      </c>
      <c r="I10">
        <f>GEOMEAN(I3:I8)</f>
        <v>164.39629226999762</v>
      </c>
      <c r="J10">
        <f>GEOMEAN(J3:J8)</f>
        <v>1.3603294130689456</v>
      </c>
    </row>
    <row r="11" spans="1:11" x14ac:dyDescent="0.25">
      <c r="B11" t="s">
        <v>19</v>
      </c>
      <c r="I11">
        <f>I10/100</f>
        <v>1.6439629226999761</v>
      </c>
      <c r="J11">
        <f>J10/100</f>
        <v>1.3603294130689456E-2</v>
      </c>
    </row>
    <row r="12" spans="1:11" x14ac:dyDescent="0.25">
      <c r="B12" t="s">
        <v>20</v>
      </c>
      <c r="I12">
        <f>SUM(I3:I8)/3600</f>
        <v>0.27416111111111113</v>
      </c>
      <c r="J12">
        <f>SUM(J3:J8)</f>
        <v>8.1624638888888885</v>
      </c>
    </row>
  </sheetData>
  <mergeCells count="1">
    <mergeCell ref="C1:K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topLeftCell="C1" workbookViewId="0">
      <selection activeCell="D3" sqref="D3:I8"/>
    </sheetView>
  </sheetViews>
  <sheetFormatPr defaultRowHeight="15" x14ac:dyDescent="0.25"/>
  <cols>
    <col min="1" max="1" width="12.85546875" customWidth="1"/>
    <col min="2" max="2" width="14.28515625" customWidth="1"/>
    <col min="4" max="4" width="18.7109375" customWidth="1"/>
    <col min="5" max="5" width="13" customWidth="1"/>
    <col min="6" max="6" width="13.7109375" customWidth="1"/>
    <col min="7" max="7" width="12.5703125" customWidth="1"/>
    <col min="8" max="8" width="12.85546875" customWidth="1"/>
    <col min="9" max="10" width="12.140625" customWidth="1"/>
    <col min="11" max="11" width="17.140625" customWidth="1"/>
  </cols>
  <sheetData>
    <row r="1" spans="1:11" x14ac:dyDescent="0.25">
      <c r="B1" s="1"/>
      <c r="C1" s="20" t="str">
        <f>Summary!G3</f>
        <v>HM7.0 sequence level lossless</v>
      </c>
      <c r="D1" s="20"/>
      <c r="E1" s="20"/>
      <c r="F1" s="20"/>
      <c r="G1" s="20"/>
      <c r="H1" s="20"/>
      <c r="I1" s="20"/>
      <c r="J1" s="20"/>
      <c r="K1" s="20"/>
    </row>
    <row r="2" spans="1:11" s="8" customFormat="1" ht="25.5" customHeight="1" x14ac:dyDescent="0.25">
      <c r="A2" s="7"/>
      <c r="B2" s="8" t="s">
        <v>0</v>
      </c>
      <c r="C2" s="9" t="s">
        <v>13</v>
      </c>
      <c r="D2" s="8" t="s">
        <v>7</v>
      </c>
      <c r="E2" s="8" t="s">
        <v>8</v>
      </c>
      <c r="F2" s="8" t="s">
        <v>9</v>
      </c>
      <c r="G2" s="8" t="s">
        <v>10</v>
      </c>
      <c r="H2" s="8" t="s">
        <v>11</v>
      </c>
      <c r="I2" s="8" t="s">
        <v>12</v>
      </c>
      <c r="J2" s="8" t="s">
        <v>15</v>
      </c>
      <c r="K2" s="8" t="s">
        <v>16</v>
      </c>
    </row>
    <row r="3" spans="1:11" x14ac:dyDescent="0.25">
      <c r="A3" s="6" t="s">
        <v>21</v>
      </c>
      <c r="B3" s="6" t="s">
        <v>1</v>
      </c>
      <c r="C3" s="6">
        <f>6*(8-Summary!$C$1)</f>
        <v>-12</v>
      </c>
      <c r="D3" s="24">
        <v>993918.88</v>
      </c>
      <c r="E3" s="24">
        <v>99.99</v>
      </c>
      <c r="F3" s="24">
        <v>99.99</v>
      </c>
      <c r="G3" s="24">
        <v>99.99</v>
      </c>
      <c r="H3" s="24">
        <v>30459.759999999998</v>
      </c>
      <c r="I3" s="24">
        <v>158.77000000000001</v>
      </c>
      <c r="J3">
        <f t="shared" ref="J3:J8" si="0">H3/3600</f>
        <v>8.4610444444444433</v>
      </c>
      <c r="K3" s="17">
        <f>(1920*1080*1.5*50*Summary!$C$1/1000)/D3</f>
        <v>1.5647152210248787</v>
      </c>
    </row>
    <row r="4" spans="1:11" x14ac:dyDescent="0.25">
      <c r="A4" s="2"/>
      <c r="B4" s="2" t="s">
        <v>2</v>
      </c>
      <c r="C4" s="6">
        <f>6*(8-Summary!$C$1)</f>
        <v>-12</v>
      </c>
      <c r="D4" s="24">
        <v>1148361.17</v>
      </c>
      <c r="E4" s="24">
        <v>99.99</v>
      </c>
      <c r="F4" s="24">
        <v>99.99</v>
      </c>
      <c r="G4" s="24">
        <v>99.99</v>
      </c>
      <c r="H4" s="24">
        <v>32672.2</v>
      </c>
      <c r="I4" s="24">
        <v>176.9</v>
      </c>
      <c r="J4">
        <f t="shared" si="0"/>
        <v>9.0756111111111117</v>
      </c>
      <c r="K4" s="17">
        <f>(1920*1080*1.5*50*Summary!$C$1/1000)/D4</f>
        <v>1.3542777661142966</v>
      </c>
    </row>
    <row r="5" spans="1:11" x14ac:dyDescent="0.25">
      <c r="A5" s="2"/>
      <c r="B5" s="2" t="s">
        <v>3</v>
      </c>
      <c r="C5" s="6">
        <f>6*(8-Summary!$C$1)</f>
        <v>-12</v>
      </c>
      <c r="D5" s="24">
        <v>1019341.84</v>
      </c>
      <c r="E5" s="24">
        <v>99.99</v>
      </c>
      <c r="F5" s="24">
        <v>99.99</v>
      </c>
      <c r="G5" s="24">
        <v>99.99</v>
      </c>
      <c r="H5" s="24">
        <v>31307.74</v>
      </c>
      <c r="I5" s="24">
        <v>156.33000000000001</v>
      </c>
      <c r="J5">
        <f t="shared" si="0"/>
        <v>8.696594444444445</v>
      </c>
      <c r="K5" s="17">
        <f>(1920*1080*1.5*50*Summary!$C$1/1000)/D5</f>
        <v>1.5256903415246843</v>
      </c>
    </row>
    <row r="6" spans="1:11" x14ac:dyDescent="0.25">
      <c r="A6" s="2"/>
      <c r="B6" s="2" t="s">
        <v>4</v>
      </c>
      <c r="C6" s="6">
        <f>6*(8-Summary!$C$1)</f>
        <v>-12</v>
      </c>
      <c r="D6" s="24">
        <v>938545</v>
      </c>
      <c r="E6" s="24">
        <v>99.99</v>
      </c>
      <c r="F6" s="24">
        <v>99.99</v>
      </c>
      <c r="G6" s="24">
        <v>99.99</v>
      </c>
      <c r="H6" s="24">
        <v>29758.79</v>
      </c>
      <c r="I6" s="24">
        <v>153.79</v>
      </c>
      <c r="J6">
        <f t="shared" si="0"/>
        <v>8.2663305555555553</v>
      </c>
      <c r="K6" s="17">
        <f>(1920*1080*1.5*50*Summary!$C$1/1000)/D6</f>
        <v>1.6570329605932588</v>
      </c>
    </row>
    <row r="7" spans="1:11" x14ac:dyDescent="0.25">
      <c r="A7" s="2"/>
      <c r="B7" s="2" t="s">
        <v>5</v>
      </c>
      <c r="C7" s="6">
        <f>6*(8-Summary!$C$1)</f>
        <v>-12</v>
      </c>
      <c r="D7" s="24">
        <v>985670.67</v>
      </c>
      <c r="E7" s="24">
        <v>99.99</v>
      </c>
      <c r="F7" s="24">
        <v>99.99</v>
      </c>
      <c r="G7" s="24">
        <v>99.99</v>
      </c>
      <c r="H7" s="24">
        <v>32996.85</v>
      </c>
      <c r="I7" s="24">
        <v>159.55000000000001</v>
      </c>
      <c r="J7">
        <f t="shared" si="0"/>
        <v>9.1657916666666654</v>
      </c>
      <c r="K7" s="17">
        <f>(1920*1080*1.5*50*Summary!$C$1/1000)/D7</f>
        <v>1.5778089450505817</v>
      </c>
    </row>
    <row r="8" spans="1:11" ht="15.75" thickBot="1" x14ac:dyDescent="0.3">
      <c r="A8" s="3"/>
      <c r="B8" s="3" t="s">
        <v>6</v>
      </c>
      <c r="C8" s="6">
        <f>6*(8-Summary!$C$1)</f>
        <v>-12</v>
      </c>
      <c r="D8" s="24">
        <v>992246.14</v>
      </c>
      <c r="E8" s="24">
        <v>99.99</v>
      </c>
      <c r="F8" s="24">
        <v>99.99</v>
      </c>
      <c r="G8" s="24">
        <v>99.99</v>
      </c>
      <c r="H8" s="24">
        <v>30322.98</v>
      </c>
      <c r="I8" s="24">
        <v>163.49</v>
      </c>
      <c r="J8">
        <f t="shared" si="0"/>
        <v>8.4230499999999999</v>
      </c>
      <c r="K8" s="17">
        <f>(1920*1080*1.5*50*Summary!$C$1/1000)/D8</f>
        <v>1.5673530360118104</v>
      </c>
    </row>
    <row r="9" spans="1:11" s="5" customFormat="1" ht="15.75" thickBot="1" x14ac:dyDescent="0.3">
      <c r="A9" s="4"/>
      <c r="B9" s="5" t="s">
        <v>17</v>
      </c>
      <c r="K9" s="19">
        <f>SUM(K3:K8)/6</f>
        <v>1.5411463783865849</v>
      </c>
    </row>
    <row r="10" spans="1:11" x14ac:dyDescent="0.25">
      <c r="B10" t="s">
        <v>18</v>
      </c>
      <c r="I10">
        <f>GEOMEAN(I3:I8)</f>
        <v>161.30300226776322</v>
      </c>
      <c r="J10">
        <f>GEOMEAN(J3:J8)</f>
        <v>8.6749477318666788</v>
      </c>
    </row>
    <row r="11" spans="1:11" x14ac:dyDescent="0.25">
      <c r="B11" t="s">
        <v>19</v>
      </c>
      <c r="I11">
        <f>I10/100</f>
        <v>1.6130300226776322</v>
      </c>
      <c r="J11">
        <f>J10/100</f>
        <v>8.6749477318666793E-2</v>
      </c>
    </row>
    <row r="12" spans="1:11" x14ac:dyDescent="0.25">
      <c r="B12" t="s">
        <v>20</v>
      </c>
      <c r="I12">
        <f>SUM(I3:I8)/3600</f>
        <v>0.26911944444444441</v>
      </c>
      <c r="J12">
        <f>SUM(J3:J8)</f>
        <v>52.088422222222221</v>
      </c>
    </row>
  </sheetData>
  <mergeCells count="1">
    <mergeCell ref="C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opLeftCell="C1" workbookViewId="0">
      <selection activeCell="D3" sqref="D3:I8"/>
    </sheetView>
  </sheetViews>
  <sheetFormatPr defaultRowHeight="15" x14ac:dyDescent="0.25"/>
  <cols>
    <col min="1" max="1" width="12.85546875" customWidth="1"/>
    <col min="2" max="2" width="14.28515625" customWidth="1"/>
    <col min="4" max="4" width="18.7109375" customWidth="1"/>
    <col min="5" max="5" width="13" customWidth="1"/>
    <col min="6" max="6" width="13.7109375" customWidth="1"/>
    <col min="7" max="7" width="12.5703125" customWidth="1"/>
    <col min="8" max="8" width="12.85546875" customWidth="1"/>
    <col min="9" max="10" width="12.140625" customWidth="1"/>
    <col min="11" max="11" width="17.140625" customWidth="1"/>
  </cols>
  <sheetData>
    <row r="1" spans="1:11" x14ac:dyDescent="0.25">
      <c r="B1" s="1"/>
      <c r="C1" s="20" t="str">
        <f>Summary!G3</f>
        <v>HM7.0 sequence level lossless</v>
      </c>
      <c r="D1" s="20"/>
      <c r="E1" s="20"/>
      <c r="F1" s="20"/>
      <c r="G1" s="20"/>
      <c r="H1" s="20"/>
      <c r="I1" s="20"/>
      <c r="J1" s="20"/>
      <c r="K1" s="20"/>
    </row>
    <row r="2" spans="1:11" s="8" customFormat="1" ht="25.5" customHeight="1" x14ac:dyDescent="0.25">
      <c r="A2" s="7"/>
      <c r="B2" s="8" t="s">
        <v>0</v>
      </c>
      <c r="C2" s="9" t="s">
        <v>13</v>
      </c>
      <c r="D2" s="8" t="s">
        <v>7</v>
      </c>
      <c r="E2" s="8" t="s">
        <v>8</v>
      </c>
      <c r="F2" s="8" t="s">
        <v>9</v>
      </c>
      <c r="G2" s="8" t="s">
        <v>10</v>
      </c>
      <c r="H2" s="8" t="s">
        <v>11</v>
      </c>
      <c r="I2" s="8" t="s">
        <v>12</v>
      </c>
      <c r="J2" s="8" t="s">
        <v>15</v>
      </c>
      <c r="K2" s="8" t="s">
        <v>16</v>
      </c>
    </row>
    <row r="3" spans="1:11" x14ac:dyDescent="0.25">
      <c r="A3" s="6" t="s">
        <v>21</v>
      </c>
      <c r="B3" s="6" t="s">
        <v>1</v>
      </c>
      <c r="C3" s="6">
        <f>6*(8-Summary!$C$1)</f>
        <v>-12</v>
      </c>
      <c r="D3" s="22">
        <v>990721.44</v>
      </c>
      <c r="E3" s="22">
        <v>99.99</v>
      </c>
      <c r="F3" s="22">
        <v>99.99</v>
      </c>
      <c r="G3" s="22">
        <v>99.99</v>
      </c>
      <c r="H3" s="22">
        <v>37582.160000000003</v>
      </c>
      <c r="I3" s="22">
        <v>158.74</v>
      </c>
      <c r="J3">
        <f t="shared" ref="J3:J8" si="0">H3/3600</f>
        <v>10.43948888888889</v>
      </c>
      <c r="K3" s="17">
        <f>(1920*1080*1.5*50*Summary!$C$1/1000)/D3</f>
        <v>1.569765160225058</v>
      </c>
    </row>
    <row r="4" spans="1:11" x14ac:dyDescent="0.25">
      <c r="A4" s="2"/>
      <c r="B4" s="2" t="s">
        <v>2</v>
      </c>
      <c r="C4" s="6">
        <f>6*(8-Summary!$C$1)</f>
        <v>-12</v>
      </c>
      <c r="D4" s="22">
        <v>1155769.4099999999</v>
      </c>
      <c r="E4" s="22">
        <v>99.99</v>
      </c>
      <c r="F4" s="22">
        <v>99.99</v>
      </c>
      <c r="G4" s="22">
        <v>99.99</v>
      </c>
      <c r="H4" s="22">
        <v>41387.35</v>
      </c>
      <c r="I4" s="22">
        <v>176.86</v>
      </c>
      <c r="J4">
        <f t="shared" si="0"/>
        <v>11.496486111111111</v>
      </c>
      <c r="K4" s="17">
        <f>(1920*1080*1.5*50*Summary!$C$1/1000)/D4</f>
        <v>1.3455971291020759</v>
      </c>
    </row>
    <row r="5" spans="1:11" x14ac:dyDescent="0.25">
      <c r="A5" s="2"/>
      <c r="B5" s="2" t="s">
        <v>3</v>
      </c>
      <c r="C5" s="6">
        <f>6*(8-Summary!$C$1)</f>
        <v>-12</v>
      </c>
      <c r="D5" s="22">
        <v>1017587.69</v>
      </c>
      <c r="E5" s="22">
        <v>99.99</v>
      </c>
      <c r="F5" s="22">
        <v>99.99</v>
      </c>
      <c r="G5" s="22">
        <v>99.99</v>
      </c>
      <c r="H5" s="22">
        <v>38632.620000000003</v>
      </c>
      <c r="I5" s="22">
        <v>156.96</v>
      </c>
      <c r="J5">
        <f t="shared" si="0"/>
        <v>10.731283333333334</v>
      </c>
      <c r="K5" s="17">
        <f>(1920*1080*1.5*50*Summary!$C$1/1000)/D5</f>
        <v>1.5283203750234047</v>
      </c>
    </row>
    <row r="6" spans="1:11" x14ac:dyDescent="0.25">
      <c r="A6" s="2"/>
      <c r="B6" s="2" t="s">
        <v>4</v>
      </c>
      <c r="C6" s="6">
        <f>6*(8-Summary!$C$1)</f>
        <v>-12</v>
      </c>
      <c r="D6" s="22">
        <v>938078.63</v>
      </c>
      <c r="E6" s="22">
        <v>99.99</v>
      </c>
      <c r="F6" s="22">
        <v>99.99</v>
      </c>
      <c r="G6" s="22">
        <v>99.99</v>
      </c>
      <c r="H6" s="22">
        <v>35696.26</v>
      </c>
      <c r="I6" s="22">
        <v>152.96</v>
      </c>
      <c r="J6">
        <f t="shared" si="0"/>
        <v>9.9156277777777788</v>
      </c>
      <c r="K6" s="17">
        <f>(1920*1080*1.5*50*Summary!$C$1/1000)/D6</f>
        <v>1.6578567619646127</v>
      </c>
    </row>
    <row r="7" spans="1:11" x14ac:dyDescent="0.25">
      <c r="A7" s="2"/>
      <c r="B7" s="2" t="s">
        <v>5</v>
      </c>
      <c r="C7" s="6">
        <f>6*(8-Summary!$C$1)</f>
        <v>-12</v>
      </c>
      <c r="D7" s="22">
        <v>984808.46</v>
      </c>
      <c r="E7" s="22">
        <v>99.99</v>
      </c>
      <c r="F7" s="22">
        <v>99.99</v>
      </c>
      <c r="G7" s="22">
        <v>99.99</v>
      </c>
      <c r="H7" s="22">
        <v>40196.75</v>
      </c>
      <c r="I7" s="22">
        <v>159.79</v>
      </c>
      <c r="J7">
        <f t="shared" si="0"/>
        <v>11.16576388888889</v>
      </c>
      <c r="K7" s="17">
        <f>(1920*1080*1.5*50*Summary!$C$1/1000)/D7</f>
        <v>1.579190333113101</v>
      </c>
    </row>
    <row r="8" spans="1:11" ht="15.75" thickBot="1" x14ac:dyDescent="0.3">
      <c r="A8" s="3"/>
      <c r="B8" s="3" t="s">
        <v>6</v>
      </c>
      <c r="C8" s="6">
        <f>6*(8-Summary!$C$1)</f>
        <v>-12</v>
      </c>
      <c r="D8" s="22">
        <v>990983.11</v>
      </c>
      <c r="E8" s="22">
        <v>99.99</v>
      </c>
      <c r="F8" s="22">
        <v>99.99</v>
      </c>
      <c r="G8" s="22">
        <v>99.99</v>
      </c>
      <c r="H8" s="22">
        <v>35997.82</v>
      </c>
      <c r="I8" s="22">
        <v>156.62</v>
      </c>
      <c r="J8">
        <f t="shared" si="0"/>
        <v>9.9993944444444445</v>
      </c>
      <c r="K8" s="17">
        <f>(1920*1080*1.5*50*Summary!$C$1/1000)/D8</f>
        <v>1.569350662293326</v>
      </c>
    </row>
    <row r="9" spans="1:11" s="5" customFormat="1" ht="15.75" thickBot="1" x14ac:dyDescent="0.3">
      <c r="A9" s="4"/>
      <c r="B9" s="5" t="s">
        <v>17</v>
      </c>
      <c r="K9" s="19">
        <f>SUM(K3:K8)/6</f>
        <v>1.5416800702869295</v>
      </c>
    </row>
    <row r="10" spans="1:11" x14ac:dyDescent="0.25">
      <c r="B10" t="s">
        <v>18</v>
      </c>
      <c r="I10">
        <f>GEOMEAN(I3:I8)</f>
        <v>160.14496160207005</v>
      </c>
      <c r="J10">
        <f>GEOMEAN(J3:J8)</f>
        <v>10.609128965597515</v>
      </c>
    </row>
    <row r="11" spans="1:11" x14ac:dyDescent="0.25">
      <c r="B11" t="s">
        <v>19</v>
      </c>
      <c r="I11">
        <f>I10/100</f>
        <v>1.6014496160207006</v>
      </c>
      <c r="J11">
        <f>J10/100</f>
        <v>0.10609128965597515</v>
      </c>
    </row>
    <row r="12" spans="1:11" x14ac:dyDescent="0.25">
      <c r="B12" t="s">
        <v>20</v>
      </c>
      <c r="I12">
        <f>SUM(I3:I8)/3600</f>
        <v>0.26720277777777779</v>
      </c>
      <c r="J12">
        <f>SUM(J3:J8)</f>
        <v>63.748044444444446</v>
      </c>
    </row>
  </sheetData>
  <mergeCells count="1">
    <mergeCell ref="C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opLeftCell="C1" workbookViewId="0">
      <selection activeCell="D3" sqref="D3:I8"/>
    </sheetView>
  </sheetViews>
  <sheetFormatPr defaultRowHeight="15" x14ac:dyDescent="0.25"/>
  <cols>
    <col min="1" max="1" width="12.85546875" customWidth="1"/>
    <col min="2" max="2" width="14.28515625" customWidth="1"/>
    <col min="4" max="4" width="18.7109375" customWidth="1"/>
    <col min="5" max="5" width="13" customWidth="1"/>
    <col min="6" max="6" width="13.7109375" customWidth="1"/>
    <col min="7" max="7" width="12.5703125" customWidth="1"/>
    <col min="8" max="8" width="12.85546875" customWidth="1"/>
    <col min="9" max="10" width="12.140625" customWidth="1"/>
    <col min="11" max="11" width="17.140625" customWidth="1"/>
  </cols>
  <sheetData>
    <row r="1" spans="1:11" x14ac:dyDescent="0.25">
      <c r="B1" s="1"/>
      <c r="C1" s="20" t="str">
        <f>Summary!G3</f>
        <v>HM7.0 sequence level lossless</v>
      </c>
      <c r="D1" s="20"/>
      <c r="E1" s="20"/>
      <c r="F1" s="20"/>
      <c r="G1" s="20"/>
      <c r="H1" s="20"/>
      <c r="I1" s="20"/>
      <c r="J1" s="20"/>
      <c r="K1" s="20"/>
    </row>
    <row r="2" spans="1:11" s="8" customFormat="1" ht="25.5" customHeight="1" x14ac:dyDescent="0.25">
      <c r="A2" s="7"/>
      <c r="B2" s="8" t="s">
        <v>0</v>
      </c>
      <c r="C2" s="9" t="s">
        <v>13</v>
      </c>
      <c r="D2" s="8" t="s">
        <v>7</v>
      </c>
      <c r="E2" s="8" t="s">
        <v>8</v>
      </c>
      <c r="F2" s="8" t="s">
        <v>9</v>
      </c>
      <c r="G2" s="8" t="s">
        <v>10</v>
      </c>
      <c r="H2" s="8" t="s">
        <v>11</v>
      </c>
      <c r="I2" s="8" t="s">
        <v>12</v>
      </c>
      <c r="J2" s="8" t="s">
        <v>15</v>
      </c>
      <c r="K2" s="8" t="s">
        <v>16</v>
      </c>
    </row>
    <row r="3" spans="1:11" x14ac:dyDescent="0.25">
      <c r="A3" s="6" t="s">
        <v>21</v>
      </c>
      <c r="B3" s="6" t="s">
        <v>1</v>
      </c>
      <c r="C3" s="6">
        <f>6*(8-Summary!$C$1)</f>
        <v>-12</v>
      </c>
      <c r="D3" s="23">
        <v>1001943.46</v>
      </c>
      <c r="E3" s="23">
        <v>99.99</v>
      </c>
      <c r="F3" s="23">
        <v>99.99</v>
      </c>
      <c r="G3" s="23">
        <v>99.99</v>
      </c>
      <c r="H3" s="23">
        <v>30604.84</v>
      </c>
      <c r="I3" s="23">
        <v>156.24</v>
      </c>
      <c r="J3">
        <f t="shared" ref="J3:J8" si="0">H3/3600</f>
        <v>8.5013444444444453</v>
      </c>
      <c r="K3" s="17">
        <f>(1920*1080*1.5*50*Summary!$C$1/1000)/D3</f>
        <v>1.5521833936617542</v>
      </c>
    </row>
    <row r="4" spans="1:11" x14ac:dyDescent="0.25">
      <c r="A4" s="2"/>
      <c r="B4" s="2" t="s">
        <v>2</v>
      </c>
      <c r="C4" s="6">
        <f>6*(8-Summary!$C$1)</f>
        <v>-12</v>
      </c>
      <c r="D4" s="23">
        <v>1167135.04</v>
      </c>
      <c r="E4" s="23">
        <v>99.99</v>
      </c>
      <c r="F4" s="23">
        <v>99.99</v>
      </c>
      <c r="G4" s="23">
        <v>99.99</v>
      </c>
      <c r="H4" s="23">
        <v>34043.919999999998</v>
      </c>
      <c r="I4" s="23">
        <v>174.83</v>
      </c>
      <c r="J4">
        <f t="shared" si="0"/>
        <v>9.4566444444444446</v>
      </c>
      <c r="K4" s="17">
        <f>(1920*1080*1.5*50*Summary!$C$1/1000)/D4</f>
        <v>1.3324936247308623</v>
      </c>
    </row>
    <row r="5" spans="1:11" x14ac:dyDescent="0.25">
      <c r="A5" s="2"/>
      <c r="B5" s="2" t="s">
        <v>3</v>
      </c>
      <c r="C5" s="6">
        <f>6*(8-Summary!$C$1)</f>
        <v>-12</v>
      </c>
      <c r="D5" s="23">
        <v>1031552.12</v>
      </c>
      <c r="E5" s="23">
        <v>99.99</v>
      </c>
      <c r="F5" s="23">
        <v>99.99</v>
      </c>
      <c r="G5" s="23">
        <v>99.99</v>
      </c>
      <c r="H5" s="23">
        <v>31987.59</v>
      </c>
      <c r="I5" s="23">
        <v>159.22999999999999</v>
      </c>
      <c r="J5">
        <f t="shared" si="0"/>
        <v>8.8854416666666669</v>
      </c>
      <c r="K5" s="17">
        <f>(1920*1080*1.5*50*Summary!$C$1/1000)/D5</f>
        <v>1.5076310443722416</v>
      </c>
    </row>
    <row r="6" spans="1:11" x14ac:dyDescent="0.25">
      <c r="A6" s="2"/>
      <c r="B6" s="2" t="s">
        <v>4</v>
      </c>
      <c r="C6" s="6">
        <f>6*(8-Summary!$C$1)</f>
        <v>-12</v>
      </c>
      <c r="D6" s="23">
        <v>953801.33</v>
      </c>
      <c r="E6" s="23">
        <v>99.99</v>
      </c>
      <c r="F6" s="23">
        <v>99.99</v>
      </c>
      <c r="G6" s="23">
        <v>99.99</v>
      </c>
      <c r="H6" s="23">
        <v>28445.24</v>
      </c>
      <c r="I6" s="23">
        <v>151.54</v>
      </c>
      <c r="J6">
        <f t="shared" si="0"/>
        <v>7.9014555555555557</v>
      </c>
      <c r="K6" s="17">
        <f>(1920*1080*1.5*50*Summary!$C$1/1000)/D6</f>
        <v>1.630528235895834</v>
      </c>
    </row>
    <row r="7" spans="1:11" x14ac:dyDescent="0.25">
      <c r="A7" s="2"/>
      <c r="B7" s="2" t="s">
        <v>5</v>
      </c>
      <c r="C7" s="6">
        <f>6*(8-Summary!$C$1)</f>
        <v>-12</v>
      </c>
      <c r="D7" s="23">
        <v>997484</v>
      </c>
      <c r="E7" s="23">
        <v>99.99</v>
      </c>
      <c r="F7" s="23">
        <v>99.99</v>
      </c>
      <c r="G7" s="23">
        <v>99.99</v>
      </c>
      <c r="H7" s="23">
        <v>33254.300000000003</v>
      </c>
      <c r="I7" s="23">
        <v>159.09</v>
      </c>
      <c r="J7">
        <f t="shared" si="0"/>
        <v>9.2373055555555563</v>
      </c>
      <c r="K7" s="17">
        <f>(1920*1080*1.5*50*Summary!$C$1/1000)/D7</f>
        <v>1.5591227528461609</v>
      </c>
    </row>
    <row r="8" spans="1:11" ht="15.75" thickBot="1" x14ac:dyDescent="0.3">
      <c r="A8" s="3"/>
      <c r="B8" s="3" t="s">
        <v>6</v>
      </c>
      <c r="C8" s="6">
        <f>6*(8-Summary!$C$1)</f>
        <v>-12</v>
      </c>
      <c r="D8" s="23">
        <v>1005699.73</v>
      </c>
      <c r="E8" s="23">
        <v>99.99</v>
      </c>
      <c r="F8" s="23">
        <v>99.99</v>
      </c>
      <c r="G8" s="23">
        <v>99.99</v>
      </c>
      <c r="H8" s="23">
        <v>28711.919999999998</v>
      </c>
      <c r="I8" s="23">
        <v>159.81</v>
      </c>
      <c r="J8">
        <f t="shared" si="0"/>
        <v>7.9755333333333329</v>
      </c>
      <c r="K8" s="17">
        <f>(1920*1080*1.5*50*Summary!$C$1/1000)/D8</f>
        <v>1.5463860172260362</v>
      </c>
    </row>
    <row r="9" spans="1:11" s="5" customFormat="1" ht="15.75" thickBot="1" x14ac:dyDescent="0.3">
      <c r="A9" s="4"/>
      <c r="B9" s="5" t="s">
        <v>17</v>
      </c>
      <c r="K9" s="19">
        <f>SUM(K3:K8)/6</f>
        <v>1.5213908447888149</v>
      </c>
    </row>
    <row r="10" spans="1:11" x14ac:dyDescent="0.25">
      <c r="B10" t="s">
        <v>18</v>
      </c>
      <c r="I10">
        <f>GEOMEAN(I3:I8)</f>
        <v>159.9685223544079</v>
      </c>
      <c r="J10">
        <f>GEOMEAN(J3:J8)</f>
        <v>8.6394475654215483</v>
      </c>
    </row>
    <row r="11" spans="1:11" x14ac:dyDescent="0.25">
      <c r="B11" t="s">
        <v>19</v>
      </c>
      <c r="I11">
        <f>I10/100</f>
        <v>1.599685223544079</v>
      </c>
      <c r="J11">
        <f>J10/100</f>
        <v>8.6394475654215486E-2</v>
      </c>
    </row>
    <row r="12" spans="1:11" x14ac:dyDescent="0.25">
      <c r="B12" t="s">
        <v>20</v>
      </c>
      <c r="I12">
        <f>SUM(I3:I8)/3600</f>
        <v>0.26687222222222223</v>
      </c>
      <c r="J12">
        <f>SUM(J3:J8)</f>
        <v>51.957725000000003</v>
      </c>
    </row>
  </sheetData>
  <mergeCells count="1">
    <mergeCell ref="C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AI-HE</vt:lpstr>
      <vt:lpstr>RA-HE</vt:lpstr>
      <vt:lpstr>LB-HE</vt:lpstr>
      <vt:lpstr>LP-HE</vt:lpstr>
    </vt:vector>
  </TitlesOfParts>
  <Company>Technicolor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Andrivon Pierre</dc:creator>
  <cp:lastModifiedBy>Andrivon Pierre</cp:lastModifiedBy>
  <dcterms:created xsi:type="dcterms:W3CDTF">2012-06-26T13:49:32Z</dcterms:created>
  <dcterms:modified xsi:type="dcterms:W3CDTF">2012-06-26T14:46:25Z</dcterms:modified>
</cp:coreProperties>
</file>