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27795" windowHeight="13350" activeTab="2"/>
  </bookViews>
  <sheets>
    <sheet name="Summary" sheetId="1" r:id="rId1"/>
    <sheet name="AI-HE" sheetId="2" r:id="rId2"/>
    <sheet name="RA-HE" sheetId="3" r:id="rId3"/>
    <sheet name="LB-HE" sheetId="4" r:id="rId4"/>
    <sheet name="LP-HE" sheetId="5" r:id="rId5"/>
  </sheets>
  <calcPr calcId="145621"/>
</workbook>
</file>

<file path=xl/calcChain.xml><?xml version="1.0" encoding="utf-8"?>
<calcChain xmlns="http://schemas.openxmlformats.org/spreadsheetml/2006/main">
  <c r="K8" i="5" l="1"/>
  <c r="K7" i="5"/>
  <c r="K6" i="5"/>
  <c r="K5" i="5"/>
  <c r="K4" i="5"/>
  <c r="K3" i="5"/>
  <c r="K8" i="4"/>
  <c r="K7" i="4"/>
  <c r="K6" i="4"/>
  <c r="K5" i="4"/>
  <c r="K4" i="4"/>
  <c r="K3" i="4"/>
  <c r="K8" i="3"/>
  <c r="K7" i="3"/>
  <c r="K6" i="3"/>
  <c r="K5" i="3"/>
  <c r="K4" i="3"/>
  <c r="K3" i="3"/>
  <c r="K8" i="2"/>
  <c r="K7" i="2"/>
  <c r="K6" i="2"/>
  <c r="K5" i="2"/>
  <c r="K4" i="2"/>
  <c r="K3" i="2"/>
  <c r="C8" i="5" l="1"/>
  <c r="C7" i="5"/>
  <c r="C6" i="5"/>
  <c r="C5" i="5"/>
  <c r="C4" i="5"/>
  <c r="C3" i="5"/>
  <c r="C8" i="4"/>
  <c r="C7" i="4"/>
  <c r="C6" i="4"/>
  <c r="C5" i="4"/>
  <c r="C4" i="4"/>
  <c r="C3" i="4"/>
  <c r="C8" i="3"/>
  <c r="C7" i="3"/>
  <c r="C6" i="3"/>
  <c r="C5" i="3"/>
  <c r="C4" i="3"/>
  <c r="C3" i="3"/>
  <c r="C7" i="2"/>
  <c r="C8" i="2"/>
  <c r="C6" i="2"/>
  <c r="C5" i="2"/>
  <c r="C4" i="2"/>
  <c r="C3" i="2"/>
  <c r="C1" i="5"/>
  <c r="C1" i="4"/>
  <c r="C1" i="3"/>
  <c r="C1" i="2"/>
  <c r="I12" i="5"/>
  <c r="I11" i="5"/>
  <c r="I10" i="5"/>
  <c r="J8" i="5"/>
  <c r="J7" i="5"/>
  <c r="J6" i="5"/>
  <c r="J5" i="5"/>
  <c r="J4" i="5"/>
  <c r="K9" i="5"/>
  <c r="C7" i="1" s="1"/>
  <c r="J3" i="5"/>
  <c r="J12" i="5" s="1"/>
  <c r="I12" i="4"/>
  <c r="I10" i="4"/>
  <c r="I11" i="4" s="1"/>
  <c r="J8" i="4"/>
  <c r="J7" i="4"/>
  <c r="J6" i="4"/>
  <c r="J5" i="4"/>
  <c r="J4" i="4"/>
  <c r="K9" i="4"/>
  <c r="C6" i="1" s="1"/>
  <c r="J3" i="4"/>
  <c r="I12" i="2"/>
  <c r="I10" i="2"/>
  <c r="I11" i="2" s="1"/>
  <c r="J8" i="2"/>
  <c r="J7" i="2"/>
  <c r="J6" i="2"/>
  <c r="J5" i="2"/>
  <c r="J4" i="2"/>
  <c r="K9" i="2"/>
  <c r="C4" i="1" s="1"/>
  <c r="J3" i="2"/>
  <c r="J12" i="2" s="1"/>
  <c r="I12" i="3"/>
  <c r="I10" i="3"/>
  <c r="I11" i="3" s="1"/>
  <c r="J8" i="3"/>
  <c r="J7" i="3"/>
  <c r="J6" i="3"/>
  <c r="J5" i="3"/>
  <c r="J10" i="3" s="1"/>
  <c r="J11" i="3" s="1"/>
  <c r="J4" i="3"/>
  <c r="K9" i="3"/>
  <c r="C5" i="1" s="1"/>
  <c r="J3" i="3"/>
  <c r="J12" i="3" l="1"/>
  <c r="J12" i="4"/>
  <c r="J10" i="4"/>
  <c r="J11" i="4" s="1"/>
  <c r="J10" i="5"/>
  <c r="J11" i="5" s="1"/>
  <c r="J10" i="2"/>
  <c r="J11" i="2" s="1"/>
</calcChain>
</file>

<file path=xl/sharedStrings.xml><?xml version="1.0" encoding="utf-8"?>
<sst xmlns="http://schemas.openxmlformats.org/spreadsheetml/2006/main" count="93" uniqueCount="28">
  <si>
    <t>Sequence</t>
  </si>
  <si>
    <t>CrowdRun</t>
  </si>
  <si>
    <t>DucksTakeOff</t>
  </si>
  <si>
    <t>ParkJoy</t>
  </si>
  <si>
    <t>InToTree</t>
  </si>
  <si>
    <t>Seeking</t>
  </si>
  <si>
    <t>OldTownCross</t>
  </si>
  <si>
    <t>Bitrate (Kbps)</t>
  </si>
  <si>
    <t>PSNR_Y (dB)</t>
  </si>
  <si>
    <t>PSNR_U (dB)</t>
  </si>
  <si>
    <t>PSNR_V (dB)</t>
  </si>
  <si>
    <t>Enc T(s)</t>
  </si>
  <si>
    <t>Dec T(s)</t>
  </si>
  <si>
    <t>QP</t>
  </si>
  <si>
    <t>HM7.0 sequence level lossless</t>
  </si>
  <si>
    <t>Enc T(h)</t>
  </si>
  <si>
    <t>Compression ratio</t>
  </si>
  <si>
    <t>All</t>
  </si>
  <si>
    <t>Time geomean</t>
  </si>
  <si>
    <t>Time ratio</t>
  </si>
  <si>
    <t>Time sum (hours)</t>
  </si>
  <si>
    <t>Class B - SVT</t>
  </si>
  <si>
    <t>All Intra HE</t>
  </si>
  <si>
    <t>Random Access HE</t>
  </si>
  <si>
    <t>Low Delay B HE</t>
  </si>
  <si>
    <t>Low Delay P HE</t>
  </si>
  <si>
    <t xml:space="preserve">Tested: </t>
  </si>
  <si>
    <t>Bitdepth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</si>
</sst>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42">
    <xf numFmtId="0" fontId="0" fillId="0" borderId="0"/>
    <xf numFmtId="0" fontId="3" fillId="0" borderId="0" applyNumberFormat="0" applyFill="0" applyBorder="0" applyAlignment="0" applyProtection="0"/>
    <xf numFmtId="0" fontId="4" fillId="0" borderId="12" applyNumberFormat="0" applyFill="0" applyAlignment="0" applyProtection="0"/>
    <xf numFmtId="0" fontId="5" fillId="0" borderId="13" applyNumberFormat="0" applyFill="0" applyAlignment="0" applyProtection="0"/>
    <xf numFmtId="0" fontId="6" fillId="0" borderId="14" applyNumberFormat="0" applyFill="0" applyAlignment="0" applyProtection="0"/>
    <xf numFmtId="0" fontId="6" fillId="0" borderId="0" applyNumberFormat="0" applyFill="0" applyBorder="0" applyAlignment="0" applyProtection="0"/>
    <xf numFmtId="0" fontId="7" fillId="2" borderId="0" applyNumberFormat="0" applyBorder="0" applyAlignment="0" applyProtection="0"/>
    <xf numFmtId="0" fontId="8" fillId="3" borderId="0" applyNumberFormat="0" applyBorder="0" applyAlignment="0" applyProtection="0"/>
    <xf numFmtId="0" fontId="9" fillId="4" borderId="0" applyNumberFormat="0" applyBorder="0" applyAlignment="0" applyProtection="0"/>
    <xf numFmtId="0" fontId="10" fillId="5" borderId="15" applyNumberFormat="0" applyAlignment="0" applyProtection="0"/>
    <xf numFmtId="0" fontId="11" fillId="6" borderId="16" applyNumberFormat="0" applyAlignment="0" applyProtection="0"/>
    <xf numFmtId="0" fontId="12" fillId="6" borderId="15" applyNumberFormat="0" applyAlignment="0" applyProtection="0"/>
    <xf numFmtId="0" fontId="13" fillId="0" borderId="17" applyNumberFormat="0" applyFill="0" applyAlignment="0" applyProtection="0"/>
    <xf numFmtId="0" fontId="14" fillId="7" borderId="18" applyNumberFormat="0" applyAlignment="0" applyProtection="0"/>
    <xf numFmtId="0" fontId="15" fillId="0" borderId="0" applyNumberFormat="0" applyFill="0" applyBorder="0" applyAlignment="0" applyProtection="0"/>
    <xf numFmtId="0" fontId="2" fillId="8" borderId="19" applyNumberFormat="0" applyFont="0" applyAlignment="0" applyProtection="0"/>
    <xf numFmtId="0" fontId="16" fillId="0" borderId="0" applyNumberFormat="0" applyFill="0" applyBorder="0" applyAlignment="0" applyProtection="0"/>
    <xf numFmtId="0" fontId="1" fillId="0" borderId="20" applyNumberFormat="0" applyFill="0" applyAlignment="0" applyProtection="0"/>
    <xf numFmtId="0" fontId="17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5">
    <xf numFmtId="0" fontId="0" fillId="0" borderId="0" xfId="0"/>
    <xf numFmtId="0" fontId="0" fillId="0" borderId="0" xfId="0" applyAlignment="1">
      <alignment horizontal="left"/>
    </xf>
    <xf numFmtId="0" fontId="0" fillId="0" borderId="1" xfId="0" applyBorder="1" applyAlignment="1"/>
    <xf numFmtId="0" fontId="0" fillId="0" borderId="2" xfId="0" applyBorder="1" applyAlignment="1"/>
    <xf numFmtId="0" fontId="0" fillId="0" borderId="3" xfId="0" applyBorder="1"/>
    <xf numFmtId="0" fontId="0" fillId="0" borderId="4" xfId="0" applyBorder="1"/>
    <xf numFmtId="0" fontId="0" fillId="0" borderId="5" xfId="0" applyBorder="1" applyAlignment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1" fillId="0" borderId="0" xfId="0" applyFont="1"/>
    <xf numFmtId="0" fontId="0" fillId="0" borderId="0" xfId="0" applyBorder="1"/>
    <xf numFmtId="0" fontId="0" fillId="0" borderId="9" xfId="0" applyBorder="1"/>
    <xf numFmtId="2" fontId="0" fillId="0" borderId="10" xfId="0" applyNumberFormat="1" applyBorder="1"/>
    <xf numFmtId="0" fontId="0" fillId="0" borderId="21" xfId="0" applyBorder="1"/>
    <xf numFmtId="0" fontId="0" fillId="0" borderId="23" xfId="0" applyBorder="1"/>
    <xf numFmtId="0" fontId="0" fillId="0" borderId="22" xfId="0" applyBorder="1"/>
    <xf numFmtId="2" fontId="0" fillId="0" borderId="0" xfId="0" applyNumberFormat="1"/>
    <xf numFmtId="2" fontId="0" fillId="0" borderId="11" xfId="0" applyNumberFormat="1" applyBorder="1"/>
    <xf numFmtId="2" fontId="0" fillId="0" borderId="4" xfId="0" applyNumberFormat="1" applyBorder="1"/>
    <xf numFmtId="0" fontId="1" fillId="0" borderId="0" xfId="0" applyFont="1" applyAlignment="1">
      <alignment horizontal="center"/>
    </xf>
    <xf numFmtId="0" fontId="0" fillId="0" borderId="0" xfId="0"/>
    <xf numFmtId="0" fontId="0" fillId="0" borderId="0" xfId="0"/>
    <xf numFmtId="0" fontId="0" fillId="0" borderId="0" xfId="0"/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7"/>
  <sheetViews>
    <sheetView workbookViewId="0">
      <selection activeCell="C1" sqref="C1"/>
    </sheetView>
  </sheetViews>
  <sheetFormatPr defaultRowHeight="15" x14ac:dyDescent="0.25"/>
  <cols>
    <col min="2" max="2" width="17.7109375" customWidth="1"/>
    <col min="3" max="3" width="16.85546875" customWidth="1"/>
    <col min="4" max="4" width="9.5703125" customWidth="1"/>
    <col min="5" max="5" width="9.7109375" customWidth="1"/>
  </cols>
  <sheetData>
    <row r="1" spans="2:8" x14ac:dyDescent="0.25">
      <c r="B1" t="s">
        <v>27</v>
      </c>
      <c r="C1">
        <v>14</v>
      </c>
    </row>
    <row r="2" spans="2:8" ht="15.75" thickBot="1" x14ac:dyDescent="0.3">
      <c r="B2" t="s">
        <v>21</v>
      </c>
    </row>
    <row r="3" spans="2:8" x14ac:dyDescent="0.25">
      <c r="B3" s="12"/>
      <c r="C3" s="15" t="s">
        <v>16</v>
      </c>
      <c r="D3" s="11"/>
      <c r="E3" s="11"/>
      <c r="F3" s="10" t="s">
        <v>26</v>
      </c>
      <c r="G3" s="10" t="s">
        <v>14</v>
      </c>
      <c r="H3" s="10"/>
    </row>
    <row r="4" spans="2:8" x14ac:dyDescent="0.25">
      <c r="B4" s="14" t="s">
        <v>22</v>
      </c>
      <c r="C4" s="13">
        <f>'AI-HE'!K9</f>
        <v>1.0084926604701088</v>
      </c>
      <c r="D4" s="11"/>
      <c r="E4" s="11"/>
    </row>
    <row r="5" spans="2:8" x14ac:dyDescent="0.25">
      <c r="B5" s="14" t="s">
        <v>23</v>
      </c>
      <c r="C5" s="13">
        <f>'RA-HE'!K9</f>
        <v>1.0178984551273424</v>
      </c>
      <c r="D5" s="11"/>
      <c r="E5" s="11"/>
    </row>
    <row r="6" spans="2:8" x14ac:dyDescent="0.25">
      <c r="B6" s="14" t="s">
        <v>24</v>
      </c>
      <c r="C6" s="13">
        <f>'LB-HE'!K9</f>
        <v>1.0171870342969902</v>
      </c>
      <c r="D6" s="11"/>
      <c r="E6" s="11"/>
    </row>
    <row r="7" spans="2:8" ht="15.75" thickBot="1" x14ac:dyDescent="0.3">
      <c r="B7" s="16" t="s">
        <v>25</v>
      </c>
      <c r="C7" s="18">
        <f>'LP-HE'!K9</f>
        <v>1.0137933715682921</v>
      </c>
      <c r="D7" s="11"/>
      <c r="E7" s="11"/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"/>
  <sheetViews>
    <sheetView workbookViewId="0">
      <selection activeCell="D3" sqref="D3"/>
    </sheetView>
  </sheetViews>
  <sheetFormatPr defaultRowHeight="15" x14ac:dyDescent="0.25"/>
  <cols>
    <col min="1" max="1" width="12.85546875" customWidth="1"/>
    <col min="2" max="2" width="14.28515625" customWidth="1"/>
    <col min="4" max="4" width="18.7109375" customWidth="1"/>
    <col min="5" max="5" width="13" customWidth="1"/>
    <col min="6" max="6" width="13.7109375" customWidth="1"/>
    <col min="7" max="7" width="12.5703125" customWidth="1"/>
    <col min="8" max="8" width="12.85546875" customWidth="1"/>
    <col min="9" max="10" width="12.140625" customWidth="1"/>
    <col min="11" max="11" width="17.140625" customWidth="1"/>
  </cols>
  <sheetData>
    <row r="1" spans="1:11" x14ac:dyDescent="0.25">
      <c r="B1" s="1"/>
      <c r="C1" s="20" t="str">
        <f>Summary!G3</f>
        <v>HM7.0 sequence level lossless</v>
      </c>
      <c r="D1" s="20"/>
      <c r="E1" s="20"/>
      <c r="F1" s="20"/>
      <c r="G1" s="20"/>
      <c r="H1" s="20"/>
      <c r="I1" s="20"/>
      <c r="J1" s="20"/>
      <c r="K1" s="20"/>
    </row>
    <row r="2" spans="1:11" s="8" customFormat="1" ht="25.5" customHeight="1" x14ac:dyDescent="0.25">
      <c r="A2" s="7"/>
      <c r="B2" s="8" t="s">
        <v>0</v>
      </c>
      <c r="C2" s="9" t="s">
        <v>13</v>
      </c>
      <c r="D2" s="8" t="s">
        <v>7</v>
      </c>
      <c r="E2" s="8" t="s">
        <v>8</v>
      </c>
      <c r="F2" s="8" t="s">
        <v>9</v>
      </c>
      <c r="G2" s="8" t="s">
        <v>10</v>
      </c>
      <c r="H2" s="8" t="s">
        <v>11</v>
      </c>
      <c r="I2" s="8" t="s">
        <v>12</v>
      </c>
      <c r="J2" s="8" t="s">
        <v>15</v>
      </c>
      <c r="K2" s="8" t="s">
        <v>16</v>
      </c>
    </row>
    <row r="3" spans="1:11" x14ac:dyDescent="0.25">
      <c r="A3" s="6" t="s">
        <v>21</v>
      </c>
      <c r="B3" s="6" t="s">
        <v>1</v>
      </c>
      <c r="C3" s="6">
        <f>6*(8-Summary!$C$1)</f>
        <v>-36</v>
      </c>
      <c r="D3" s="21">
        <v>2153452.04</v>
      </c>
      <c r="E3" s="21">
        <v>99.99</v>
      </c>
      <c r="F3" s="21">
        <v>99.99</v>
      </c>
      <c r="G3" s="21">
        <v>99.99</v>
      </c>
      <c r="H3" s="21">
        <v>5055.84</v>
      </c>
      <c r="I3" s="21">
        <v>110.71</v>
      </c>
      <c r="J3">
        <f t="shared" ref="J3:J8" si="0">H3/3600</f>
        <v>1.4044000000000001</v>
      </c>
      <c r="K3" s="17">
        <f>(1920*1080*1.5*50*Summary!$C$1/1000)/D3</f>
        <v>1.0110650061191984</v>
      </c>
    </row>
    <row r="4" spans="1:11" x14ac:dyDescent="0.25">
      <c r="A4" s="2"/>
      <c r="B4" s="2" t="s">
        <v>2</v>
      </c>
      <c r="C4" s="6">
        <f>6*(8-Summary!$C$1)</f>
        <v>-36</v>
      </c>
      <c r="D4" s="21">
        <v>2176426.35</v>
      </c>
      <c r="E4" s="21">
        <v>99.99</v>
      </c>
      <c r="F4" s="21">
        <v>99.99</v>
      </c>
      <c r="G4" s="21">
        <v>99.99</v>
      </c>
      <c r="H4" s="21">
        <v>5109.0600000000004</v>
      </c>
      <c r="I4" s="21">
        <v>92.54</v>
      </c>
      <c r="J4">
        <f t="shared" si="0"/>
        <v>1.4191833333333335</v>
      </c>
      <c r="K4" s="17">
        <f>(1920*1080*1.5*50*Summary!$C$1/1000)/D4</f>
        <v>1.0003922255398165</v>
      </c>
    </row>
    <row r="5" spans="1:11" x14ac:dyDescent="0.25">
      <c r="A5" s="2"/>
      <c r="B5" s="2" t="s">
        <v>3</v>
      </c>
      <c r="C5" s="6">
        <f>6*(8-Summary!$C$1)</f>
        <v>-36</v>
      </c>
      <c r="D5" s="21">
        <v>2135415.2000000002</v>
      </c>
      <c r="E5" s="21">
        <v>99.99</v>
      </c>
      <c r="F5" s="21">
        <v>99.99</v>
      </c>
      <c r="G5" s="21">
        <v>99.99</v>
      </c>
      <c r="H5" s="21">
        <v>5056.62</v>
      </c>
      <c r="I5" s="21">
        <v>111.98</v>
      </c>
      <c r="J5">
        <f t="shared" si="0"/>
        <v>1.4046166666666666</v>
      </c>
      <c r="K5" s="17">
        <f>(1920*1080*1.5*50*Summary!$C$1/1000)/D5</f>
        <v>1.019604992977478</v>
      </c>
    </row>
    <row r="6" spans="1:11" x14ac:dyDescent="0.25">
      <c r="A6" s="2"/>
      <c r="B6" s="2" t="s">
        <v>4</v>
      </c>
      <c r="C6" s="6">
        <f>6*(8-Summary!$C$1)</f>
        <v>-36</v>
      </c>
      <c r="D6" s="21">
        <v>2162923.9700000002</v>
      </c>
      <c r="E6" s="21">
        <v>99.99</v>
      </c>
      <c r="F6" s="21">
        <v>99.99</v>
      </c>
      <c r="G6" s="21">
        <v>99.99</v>
      </c>
      <c r="H6" s="21">
        <v>4972.2700000000004</v>
      </c>
      <c r="I6" s="21">
        <v>102.61</v>
      </c>
      <c r="J6">
        <f t="shared" si="0"/>
        <v>1.3811861111111112</v>
      </c>
      <c r="K6" s="17">
        <f>(1920*1080*1.5*50*Summary!$C$1/1000)/D6</f>
        <v>1.0066373253055214</v>
      </c>
    </row>
    <row r="7" spans="1:11" x14ac:dyDescent="0.25">
      <c r="A7" s="2"/>
      <c r="B7" s="2" t="s">
        <v>5</v>
      </c>
      <c r="C7" s="6">
        <f>6*(8-Summary!$C$1)</f>
        <v>-36</v>
      </c>
      <c r="D7" s="21">
        <v>2150903.44</v>
      </c>
      <c r="E7" s="21">
        <v>99.99</v>
      </c>
      <c r="F7" s="21">
        <v>99.99</v>
      </c>
      <c r="G7" s="21">
        <v>99.99</v>
      </c>
      <c r="H7" s="21">
        <v>5044.74</v>
      </c>
      <c r="I7" s="21">
        <v>117.58</v>
      </c>
      <c r="J7">
        <f t="shared" si="0"/>
        <v>1.4013166666666665</v>
      </c>
      <c r="K7" s="17">
        <f>(1920*1080*1.5*50*Summary!$C$1/1000)/D7</f>
        <v>1.0122630144661446</v>
      </c>
    </row>
    <row r="8" spans="1:11" ht="15.75" thickBot="1" x14ac:dyDescent="0.3">
      <c r="A8" s="3"/>
      <c r="B8" s="3" t="s">
        <v>6</v>
      </c>
      <c r="C8" s="6">
        <f>6*(8-Summary!$C$1)</f>
        <v>-36</v>
      </c>
      <c r="D8" s="21">
        <v>2175119.2400000002</v>
      </c>
      <c r="E8" s="21">
        <v>99.99</v>
      </c>
      <c r="F8" s="21">
        <v>99.99</v>
      </c>
      <c r="G8" s="21">
        <v>99.99</v>
      </c>
      <c r="H8" s="21">
        <v>4922.33</v>
      </c>
      <c r="I8" s="21">
        <v>88.85</v>
      </c>
      <c r="J8">
        <f t="shared" si="0"/>
        <v>1.3673138888888889</v>
      </c>
      <c r="K8" s="17">
        <f>(1920*1080*1.5*50*Summary!$C$1/1000)/D8</f>
        <v>1.0009933984124935</v>
      </c>
    </row>
    <row r="9" spans="1:11" s="5" customFormat="1" ht="15.75" thickBot="1" x14ac:dyDescent="0.3">
      <c r="A9" s="4"/>
      <c r="B9" s="5" t="s">
        <v>17</v>
      </c>
      <c r="K9" s="19">
        <f>SUM(K3:K8)/6</f>
        <v>1.0084926604701088</v>
      </c>
    </row>
    <row r="10" spans="1:11" x14ac:dyDescent="0.25">
      <c r="B10" t="s">
        <v>18</v>
      </c>
      <c r="I10">
        <f>GEOMEAN(I3:I8)</f>
        <v>103.50775696857079</v>
      </c>
      <c r="J10">
        <f>GEOMEAN(J3:J8)</f>
        <v>1.3962311060685817</v>
      </c>
    </row>
    <row r="11" spans="1:11" x14ac:dyDescent="0.25">
      <c r="B11" t="s">
        <v>19</v>
      </c>
      <c r="I11">
        <f>I10/100</f>
        <v>1.035077569685708</v>
      </c>
      <c r="J11">
        <f>J10/100</f>
        <v>1.3962311060685817E-2</v>
      </c>
    </row>
    <row r="12" spans="1:11" x14ac:dyDescent="0.25">
      <c r="B12" t="s">
        <v>20</v>
      </c>
      <c r="I12">
        <f>SUM(I3:I8)/3600</f>
        <v>0.17340833333333336</v>
      </c>
      <c r="J12">
        <f>SUM(J3:J8)</f>
        <v>8.3780166666666673</v>
      </c>
    </row>
  </sheetData>
  <mergeCells count="1">
    <mergeCell ref="C1:K1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"/>
  <sheetViews>
    <sheetView tabSelected="1" topLeftCell="C1" workbookViewId="0">
      <selection activeCell="D3" sqref="D3:I8"/>
    </sheetView>
  </sheetViews>
  <sheetFormatPr defaultRowHeight="15" x14ac:dyDescent="0.25"/>
  <cols>
    <col min="1" max="1" width="12.85546875" customWidth="1"/>
    <col min="2" max="2" width="14.28515625" customWidth="1"/>
    <col min="4" max="4" width="18.7109375" customWidth="1"/>
    <col min="5" max="5" width="13" customWidth="1"/>
    <col min="6" max="6" width="13.7109375" customWidth="1"/>
    <col min="7" max="7" width="12.5703125" customWidth="1"/>
    <col min="8" max="8" width="12.85546875" customWidth="1"/>
    <col min="9" max="10" width="12.140625" customWidth="1"/>
    <col min="11" max="11" width="17.140625" customWidth="1"/>
  </cols>
  <sheetData>
    <row r="1" spans="1:11" x14ac:dyDescent="0.25">
      <c r="B1" s="1"/>
      <c r="C1" s="20" t="str">
        <f>Summary!G3</f>
        <v>HM7.0 sequence level lossless</v>
      </c>
      <c r="D1" s="20"/>
      <c r="E1" s="20"/>
      <c r="F1" s="20"/>
      <c r="G1" s="20"/>
      <c r="H1" s="20"/>
      <c r="I1" s="20"/>
      <c r="J1" s="20"/>
      <c r="K1" s="20"/>
    </row>
    <row r="2" spans="1:11" s="8" customFormat="1" ht="25.5" customHeight="1" x14ac:dyDescent="0.25">
      <c r="A2" s="7"/>
      <c r="B2" s="8" t="s">
        <v>0</v>
      </c>
      <c r="C2" s="9" t="s">
        <v>13</v>
      </c>
      <c r="D2" s="8" t="s">
        <v>7</v>
      </c>
      <c r="E2" s="8" t="s">
        <v>8</v>
      </c>
      <c r="F2" s="8" t="s">
        <v>9</v>
      </c>
      <c r="G2" s="8" t="s">
        <v>10</v>
      </c>
      <c r="H2" s="8" t="s">
        <v>11</v>
      </c>
      <c r="I2" s="8" t="s">
        <v>12</v>
      </c>
      <c r="J2" s="8" t="s">
        <v>15</v>
      </c>
      <c r="K2" s="8" t="s">
        <v>16</v>
      </c>
    </row>
    <row r="3" spans="1:11" x14ac:dyDescent="0.25">
      <c r="A3" s="6" t="s">
        <v>21</v>
      </c>
      <c r="B3" s="6" t="s">
        <v>1</v>
      </c>
      <c r="C3" s="6">
        <f>6*(8-Summary!$C$1)</f>
        <v>-36</v>
      </c>
      <c r="D3" s="24">
        <v>2139965.37</v>
      </c>
      <c r="E3" s="24">
        <v>99.99</v>
      </c>
      <c r="F3" s="24">
        <v>99.99</v>
      </c>
      <c r="G3" s="24">
        <v>99.99</v>
      </c>
      <c r="H3" s="24">
        <v>33289.870000000003</v>
      </c>
      <c r="I3" s="24">
        <v>134.91</v>
      </c>
      <c r="J3">
        <f t="shared" ref="J3:J8" si="0">H3/3600</f>
        <v>9.2471861111111124</v>
      </c>
      <c r="K3" s="17">
        <f>(1920*1080*1.5*50*Summary!$C$1/1000)/D3</f>
        <v>1.0174370251608322</v>
      </c>
    </row>
    <row r="4" spans="1:11" x14ac:dyDescent="0.25">
      <c r="A4" s="2"/>
      <c r="B4" s="2" t="s">
        <v>2</v>
      </c>
      <c r="C4" s="6">
        <f>6*(8-Summary!$C$1)</f>
        <v>-36</v>
      </c>
      <c r="D4" s="24">
        <v>2175879.16</v>
      </c>
      <c r="E4" s="24">
        <v>99.99</v>
      </c>
      <c r="F4" s="24">
        <v>99.99</v>
      </c>
      <c r="G4" s="24">
        <v>99.99</v>
      </c>
      <c r="H4" s="24">
        <v>34548.339999999997</v>
      </c>
      <c r="I4" s="24">
        <v>94.72</v>
      </c>
      <c r="J4">
        <f t="shared" si="0"/>
        <v>9.5967611111111104</v>
      </c>
      <c r="K4" s="17">
        <f>(1920*1080*1.5*50*Summary!$C$1/1000)/D4</f>
        <v>1.0006438041347847</v>
      </c>
    </row>
    <row r="5" spans="1:11" x14ac:dyDescent="0.25">
      <c r="A5" s="2"/>
      <c r="B5" s="2" t="s">
        <v>3</v>
      </c>
      <c r="C5" s="6">
        <f>6*(8-Summary!$C$1)</f>
        <v>-36</v>
      </c>
      <c r="D5" s="24">
        <v>2101359.23</v>
      </c>
      <c r="E5" s="24">
        <v>99.99</v>
      </c>
      <c r="F5" s="24">
        <v>99.99</v>
      </c>
      <c r="G5" s="24">
        <v>99.99</v>
      </c>
      <c r="H5" s="24">
        <v>35801.42</v>
      </c>
      <c r="I5" s="24">
        <v>138.30000000000001</v>
      </c>
      <c r="J5">
        <f t="shared" si="0"/>
        <v>9.9448388888888886</v>
      </c>
      <c r="K5" s="17">
        <f>(1920*1080*1.5*50*Summary!$C$1/1000)/D5</f>
        <v>1.0361293628029511</v>
      </c>
    </row>
    <row r="6" spans="1:11" x14ac:dyDescent="0.25">
      <c r="A6" s="2"/>
      <c r="B6" s="2" t="s">
        <v>4</v>
      </c>
      <c r="C6" s="6">
        <f>6*(8-Summary!$C$1)</f>
        <v>-36</v>
      </c>
      <c r="D6" s="24">
        <v>2095799.38</v>
      </c>
      <c r="E6" s="24">
        <v>99.99</v>
      </c>
      <c r="F6" s="24">
        <v>99.99</v>
      </c>
      <c r="G6" s="24">
        <v>99.99</v>
      </c>
      <c r="H6" s="24">
        <v>32084.17</v>
      </c>
      <c r="I6" s="24">
        <v>154.49</v>
      </c>
      <c r="J6">
        <f t="shared" si="0"/>
        <v>8.9122694444444441</v>
      </c>
      <c r="K6" s="17">
        <f>(1920*1080*1.5*50*Summary!$C$1/1000)/D6</f>
        <v>1.0388780628420646</v>
      </c>
    </row>
    <row r="7" spans="1:11" x14ac:dyDescent="0.25">
      <c r="A7" s="2"/>
      <c r="B7" s="2" t="s">
        <v>5</v>
      </c>
      <c r="C7" s="6">
        <f>6*(8-Summary!$C$1)</f>
        <v>-36</v>
      </c>
      <c r="D7" s="24">
        <v>2150040.44</v>
      </c>
      <c r="E7" s="24">
        <v>99.99</v>
      </c>
      <c r="F7" s="24">
        <v>99.99</v>
      </c>
      <c r="G7" s="24">
        <v>99.99</v>
      </c>
      <c r="H7" s="24">
        <v>38406.080000000002</v>
      </c>
      <c r="I7" s="24">
        <v>118.96</v>
      </c>
      <c r="J7">
        <f t="shared" si="0"/>
        <v>10.668355555555555</v>
      </c>
      <c r="K7" s="17">
        <f>(1920*1080*1.5*50*Summary!$C$1/1000)/D7</f>
        <v>1.0126693244895431</v>
      </c>
    </row>
    <row r="8" spans="1:11" ht="15.75" thickBot="1" x14ac:dyDescent="0.3">
      <c r="A8" s="3"/>
      <c r="B8" s="3" t="s">
        <v>6</v>
      </c>
      <c r="C8" s="6">
        <f>6*(8-Summary!$C$1)</f>
        <v>-36</v>
      </c>
      <c r="D8" s="24">
        <v>2173729.9700000002</v>
      </c>
      <c r="E8" s="24">
        <v>99.99</v>
      </c>
      <c r="F8" s="24">
        <v>99.99</v>
      </c>
      <c r="G8" s="24">
        <v>99.99</v>
      </c>
      <c r="H8" s="24">
        <v>33185.42</v>
      </c>
      <c r="I8" s="24">
        <v>96.64</v>
      </c>
      <c r="J8">
        <f t="shared" si="0"/>
        <v>9.218172222222222</v>
      </c>
      <c r="K8" s="17">
        <f>(1920*1080*1.5*50*Summary!$C$1/1000)/D8</f>
        <v>1.0016331513338796</v>
      </c>
    </row>
    <row r="9" spans="1:11" s="5" customFormat="1" ht="15.75" thickBot="1" x14ac:dyDescent="0.3">
      <c r="A9" s="4"/>
      <c r="B9" s="5" t="s">
        <v>17</v>
      </c>
      <c r="K9" s="19">
        <f>SUM(K3:K8)/6</f>
        <v>1.0178984551273424</v>
      </c>
    </row>
    <row r="10" spans="1:11" x14ac:dyDescent="0.25">
      <c r="B10" t="s">
        <v>18</v>
      </c>
      <c r="I10">
        <f>GEOMEAN(I3:I8)</f>
        <v>121.002509391358</v>
      </c>
      <c r="J10">
        <f>GEOMEAN(J3:J8)</f>
        <v>9.5809911778288459</v>
      </c>
    </row>
    <row r="11" spans="1:11" x14ac:dyDescent="0.25">
      <c r="B11" t="s">
        <v>19</v>
      </c>
      <c r="I11">
        <f>I10/100</f>
        <v>1.2100250939135799</v>
      </c>
      <c r="J11">
        <f>J10/100</f>
        <v>9.5809911778288459E-2</v>
      </c>
    </row>
    <row r="12" spans="1:11" x14ac:dyDescent="0.25">
      <c r="B12" t="s">
        <v>20</v>
      </c>
      <c r="I12">
        <f>SUM(I3:I8)/3600</f>
        <v>0.20500555555555558</v>
      </c>
      <c r="J12">
        <f>SUM(J3:J8)</f>
        <v>57.587583333333335</v>
      </c>
    </row>
  </sheetData>
  <mergeCells count="1">
    <mergeCell ref="C1:K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"/>
  <sheetViews>
    <sheetView topLeftCell="C1" workbookViewId="0">
      <selection activeCell="D3" sqref="D3:I8"/>
    </sheetView>
  </sheetViews>
  <sheetFormatPr defaultRowHeight="15" x14ac:dyDescent="0.25"/>
  <cols>
    <col min="1" max="1" width="12.85546875" customWidth="1"/>
    <col min="2" max="2" width="14.28515625" customWidth="1"/>
    <col min="4" max="4" width="18.7109375" customWidth="1"/>
    <col min="5" max="5" width="13" customWidth="1"/>
    <col min="6" max="6" width="13.7109375" customWidth="1"/>
    <col min="7" max="7" width="12.5703125" customWidth="1"/>
    <col min="8" max="8" width="12.85546875" customWidth="1"/>
    <col min="9" max="10" width="12.140625" customWidth="1"/>
    <col min="11" max="11" width="17.140625" customWidth="1"/>
  </cols>
  <sheetData>
    <row r="1" spans="1:11" x14ac:dyDescent="0.25">
      <c r="B1" s="1"/>
      <c r="C1" s="20" t="str">
        <f>Summary!G3</f>
        <v>HM7.0 sequence level lossless</v>
      </c>
      <c r="D1" s="20"/>
      <c r="E1" s="20"/>
      <c r="F1" s="20"/>
      <c r="G1" s="20"/>
      <c r="H1" s="20"/>
      <c r="I1" s="20"/>
      <c r="J1" s="20"/>
      <c r="K1" s="20"/>
    </row>
    <row r="2" spans="1:11" s="8" customFormat="1" ht="25.5" customHeight="1" x14ac:dyDescent="0.25">
      <c r="A2" s="7"/>
      <c r="B2" s="8" t="s">
        <v>0</v>
      </c>
      <c r="C2" s="9" t="s">
        <v>13</v>
      </c>
      <c r="D2" s="8" t="s">
        <v>7</v>
      </c>
      <c r="E2" s="8" t="s">
        <v>8</v>
      </c>
      <c r="F2" s="8" t="s">
        <v>9</v>
      </c>
      <c r="G2" s="8" t="s">
        <v>10</v>
      </c>
      <c r="H2" s="8" t="s">
        <v>11</v>
      </c>
      <c r="I2" s="8" t="s">
        <v>12</v>
      </c>
      <c r="J2" s="8" t="s">
        <v>15</v>
      </c>
      <c r="K2" s="8" t="s">
        <v>16</v>
      </c>
    </row>
    <row r="3" spans="1:11" x14ac:dyDescent="0.25">
      <c r="A3" s="6" t="s">
        <v>21</v>
      </c>
      <c r="B3" s="6" t="s">
        <v>1</v>
      </c>
      <c r="C3" s="6">
        <f>6*(8-Summary!$C$1)</f>
        <v>-36</v>
      </c>
      <c r="D3" s="22">
        <v>2142956.3199999998</v>
      </c>
      <c r="E3" s="22">
        <v>99.99</v>
      </c>
      <c r="F3" s="22">
        <v>99.99</v>
      </c>
      <c r="G3" s="22">
        <v>99.99</v>
      </c>
      <c r="H3" s="22">
        <v>40153.25</v>
      </c>
      <c r="I3" s="22">
        <v>130.66</v>
      </c>
      <c r="J3">
        <f t="shared" ref="J3:J8" si="0">H3/3600</f>
        <v>11.153680555555555</v>
      </c>
      <c r="K3" s="17">
        <f>(1920*1080*1.5*50*Summary!$C$1/1000)/D3</f>
        <v>1.0160169760249711</v>
      </c>
    </row>
    <row r="4" spans="1:11" x14ac:dyDescent="0.25">
      <c r="A4" s="2"/>
      <c r="B4" s="2" t="s">
        <v>2</v>
      </c>
      <c r="C4" s="6">
        <f>6*(8-Summary!$C$1)</f>
        <v>-36</v>
      </c>
      <c r="D4" s="22">
        <v>2176074.7200000002</v>
      </c>
      <c r="E4" s="22">
        <v>99.99</v>
      </c>
      <c r="F4" s="22">
        <v>99.99</v>
      </c>
      <c r="G4" s="22">
        <v>99.99</v>
      </c>
      <c r="H4" s="22">
        <v>43378.94</v>
      </c>
      <c r="I4" s="22">
        <v>90.29</v>
      </c>
      <c r="J4">
        <f t="shared" si="0"/>
        <v>12.049705555555557</v>
      </c>
      <c r="K4" s="17">
        <f>(1920*1080*1.5*50*Summary!$C$1/1000)/D4</f>
        <v>1.000553878039629</v>
      </c>
    </row>
    <row r="5" spans="1:11" x14ac:dyDescent="0.25">
      <c r="A5" s="2"/>
      <c r="B5" s="2" t="s">
        <v>3</v>
      </c>
      <c r="C5" s="6">
        <f>6*(8-Summary!$C$1)</f>
        <v>-36</v>
      </c>
      <c r="D5" s="22">
        <v>2102719.56</v>
      </c>
      <c r="E5" s="22">
        <v>99.99</v>
      </c>
      <c r="F5" s="22">
        <v>99.99</v>
      </c>
      <c r="G5" s="22">
        <v>99.99</v>
      </c>
      <c r="H5" s="22">
        <v>42899.4</v>
      </c>
      <c r="I5" s="22">
        <v>138.32</v>
      </c>
      <c r="J5">
        <f t="shared" si="0"/>
        <v>11.916500000000001</v>
      </c>
      <c r="K5" s="17">
        <f>(1920*1080*1.5*50*Summary!$C$1/1000)/D5</f>
        <v>1.0354590509444825</v>
      </c>
    </row>
    <row r="6" spans="1:11" x14ac:dyDescent="0.25">
      <c r="A6" s="2"/>
      <c r="B6" s="2" t="s">
        <v>4</v>
      </c>
      <c r="C6" s="6">
        <f>6*(8-Summary!$C$1)</f>
        <v>-36</v>
      </c>
      <c r="D6" s="22">
        <v>2099392.9500000002</v>
      </c>
      <c r="E6" s="22">
        <v>99.99</v>
      </c>
      <c r="F6" s="22">
        <v>99.99</v>
      </c>
      <c r="G6" s="22">
        <v>99.99</v>
      </c>
      <c r="H6" s="22">
        <v>37834.980000000003</v>
      </c>
      <c r="I6" s="22">
        <v>148.75</v>
      </c>
      <c r="J6">
        <f t="shared" si="0"/>
        <v>10.509716666666668</v>
      </c>
      <c r="K6" s="17">
        <f>(1920*1080*1.5*50*Summary!$C$1/1000)/D6</f>
        <v>1.0370997959195776</v>
      </c>
    </row>
    <row r="7" spans="1:11" x14ac:dyDescent="0.25">
      <c r="A7" s="2"/>
      <c r="B7" s="2" t="s">
        <v>5</v>
      </c>
      <c r="C7" s="6">
        <f>6*(8-Summary!$C$1)</f>
        <v>-36</v>
      </c>
      <c r="D7" s="22">
        <v>2150619.79</v>
      </c>
      <c r="E7" s="22">
        <v>99.99</v>
      </c>
      <c r="F7" s="22">
        <v>99.99</v>
      </c>
      <c r="G7" s="22">
        <v>99.99</v>
      </c>
      <c r="H7" s="22">
        <v>44623</v>
      </c>
      <c r="I7" s="22">
        <v>115.36</v>
      </c>
      <c r="J7">
        <f t="shared" si="0"/>
        <v>12.395277777777778</v>
      </c>
      <c r="K7" s="17">
        <f>(1920*1080*1.5*50*Summary!$C$1/1000)/D7</f>
        <v>1.0123965240736486</v>
      </c>
    </row>
    <row r="8" spans="1:11" ht="15.75" thickBot="1" x14ac:dyDescent="0.3">
      <c r="A8" s="3"/>
      <c r="B8" s="3" t="s">
        <v>6</v>
      </c>
      <c r="C8" s="6">
        <f>6*(8-Summary!$C$1)</f>
        <v>-36</v>
      </c>
      <c r="D8" s="22">
        <v>2173810.64</v>
      </c>
      <c r="E8" s="22">
        <v>99.99</v>
      </c>
      <c r="F8" s="22">
        <v>99.99</v>
      </c>
      <c r="G8" s="22">
        <v>99.99</v>
      </c>
      <c r="H8" s="22">
        <v>38593.230000000003</v>
      </c>
      <c r="I8" s="22">
        <v>92.48</v>
      </c>
      <c r="J8">
        <f t="shared" si="0"/>
        <v>10.720341666666668</v>
      </c>
      <c r="K8" s="17">
        <f>(1920*1080*1.5*50*Summary!$C$1/1000)/D8</f>
        <v>1.0015959807796322</v>
      </c>
    </row>
    <row r="9" spans="1:11" s="5" customFormat="1" ht="15.75" thickBot="1" x14ac:dyDescent="0.3">
      <c r="A9" s="4"/>
      <c r="B9" s="5" t="s">
        <v>17</v>
      </c>
      <c r="K9" s="19">
        <f>SUM(K3:K8)/6</f>
        <v>1.0171870342969902</v>
      </c>
    </row>
    <row r="10" spans="1:11" x14ac:dyDescent="0.25">
      <c r="B10" t="s">
        <v>18</v>
      </c>
      <c r="I10">
        <f>GEOMEAN(I3:I8)</f>
        <v>117.18478341049359</v>
      </c>
      <c r="J10">
        <f>GEOMEAN(J3:J8)</f>
        <v>11.435799755343249</v>
      </c>
    </row>
    <row r="11" spans="1:11" x14ac:dyDescent="0.25">
      <c r="B11" t="s">
        <v>19</v>
      </c>
      <c r="I11">
        <f>I10/100</f>
        <v>1.1718478341049359</v>
      </c>
      <c r="J11">
        <f>J10/100</f>
        <v>0.11435799755343248</v>
      </c>
    </row>
    <row r="12" spans="1:11" x14ac:dyDescent="0.25">
      <c r="B12" t="s">
        <v>20</v>
      </c>
      <c r="I12">
        <f>SUM(I3:I8)/3600</f>
        <v>0.19885</v>
      </c>
      <c r="J12">
        <f>SUM(J3:J8)</f>
        <v>68.745222222222225</v>
      </c>
    </row>
  </sheetData>
  <mergeCells count="1">
    <mergeCell ref="C1:K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"/>
  <sheetViews>
    <sheetView topLeftCell="C1" workbookViewId="0">
      <selection activeCell="G20" sqref="G20"/>
    </sheetView>
  </sheetViews>
  <sheetFormatPr defaultRowHeight="15" x14ac:dyDescent="0.25"/>
  <cols>
    <col min="1" max="1" width="12.85546875" customWidth="1"/>
    <col min="2" max="2" width="14.28515625" customWidth="1"/>
    <col min="4" max="4" width="18.7109375" customWidth="1"/>
    <col min="5" max="5" width="13" customWidth="1"/>
    <col min="6" max="6" width="13.7109375" customWidth="1"/>
    <col min="7" max="7" width="12.5703125" customWidth="1"/>
    <col min="8" max="8" width="12.85546875" customWidth="1"/>
    <col min="9" max="10" width="12.140625" customWidth="1"/>
    <col min="11" max="11" width="17.140625" customWidth="1"/>
  </cols>
  <sheetData>
    <row r="1" spans="1:11" x14ac:dyDescent="0.25">
      <c r="B1" s="1"/>
      <c r="C1" s="20" t="str">
        <f>Summary!G3</f>
        <v>HM7.0 sequence level lossless</v>
      </c>
      <c r="D1" s="20"/>
      <c r="E1" s="20"/>
      <c r="F1" s="20"/>
      <c r="G1" s="20"/>
      <c r="H1" s="20"/>
      <c r="I1" s="20"/>
      <c r="J1" s="20"/>
      <c r="K1" s="20"/>
    </row>
    <row r="2" spans="1:11" s="8" customFormat="1" ht="25.5" customHeight="1" x14ac:dyDescent="0.25">
      <c r="A2" s="7"/>
      <c r="B2" s="8" t="s">
        <v>0</v>
      </c>
      <c r="C2" s="9" t="s">
        <v>13</v>
      </c>
      <c r="D2" s="8" t="s">
        <v>7</v>
      </c>
      <c r="E2" s="8" t="s">
        <v>8</v>
      </c>
      <c r="F2" s="8" t="s">
        <v>9</v>
      </c>
      <c r="G2" s="8" t="s">
        <v>10</v>
      </c>
      <c r="H2" s="8" t="s">
        <v>11</v>
      </c>
      <c r="I2" s="8" t="s">
        <v>12</v>
      </c>
      <c r="J2" s="8" t="s">
        <v>15</v>
      </c>
      <c r="K2" s="8" t="s">
        <v>16</v>
      </c>
    </row>
    <row r="3" spans="1:11" x14ac:dyDescent="0.25">
      <c r="A3" s="6" t="s">
        <v>21</v>
      </c>
      <c r="B3" s="6" t="s">
        <v>1</v>
      </c>
      <c r="C3" s="6">
        <f>6*(8-Summary!$C$1)</f>
        <v>-36</v>
      </c>
      <c r="D3" s="23">
        <v>2148530.35</v>
      </c>
      <c r="E3" s="23">
        <v>99.99</v>
      </c>
      <c r="F3" s="23">
        <v>99.99</v>
      </c>
      <c r="G3" s="23">
        <v>99.99</v>
      </c>
      <c r="H3" s="23">
        <v>34398.949999999997</v>
      </c>
      <c r="I3" s="23">
        <v>126.84</v>
      </c>
      <c r="J3">
        <f t="shared" ref="J3:J8" si="0">H3/3600</f>
        <v>9.5552638888888879</v>
      </c>
      <c r="K3" s="17">
        <f>(1920*1080*1.5*50*Summary!$C$1/1000)/D3</f>
        <v>1.0133810769766411</v>
      </c>
    </row>
    <row r="4" spans="1:11" x14ac:dyDescent="0.25">
      <c r="A4" s="2"/>
      <c r="B4" s="2" t="s">
        <v>2</v>
      </c>
      <c r="C4" s="6">
        <f>6*(8-Summary!$C$1)</f>
        <v>-36</v>
      </c>
      <c r="D4" s="23">
        <v>2176225.59</v>
      </c>
      <c r="E4" s="23">
        <v>99.99</v>
      </c>
      <c r="F4" s="23">
        <v>99.99</v>
      </c>
      <c r="G4" s="23">
        <v>99.99</v>
      </c>
      <c r="H4" s="23">
        <v>36770.410000000003</v>
      </c>
      <c r="I4" s="23">
        <v>89.01</v>
      </c>
      <c r="J4">
        <f t="shared" si="0"/>
        <v>10.214002777777779</v>
      </c>
      <c r="K4" s="17">
        <f>(1920*1080*1.5*50*Summary!$C$1/1000)/D4</f>
        <v>1.000484513188727</v>
      </c>
    </row>
    <row r="5" spans="1:11" x14ac:dyDescent="0.25">
      <c r="A5" s="2"/>
      <c r="B5" s="2" t="s">
        <v>3</v>
      </c>
      <c r="C5" s="6">
        <f>6*(8-Summary!$C$1)</f>
        <v>-36</v>
      </c>
      <c r="D5" s="23">
        <v>2116555.92</v>
      </c>
      <c r="E5" s="23">
        <v>99.99</v>
      </c>
      <c r="F5" s="23">
        <v>99.99</v>
      </c>
      <c r="G5" s="23">
        <v>99.99</v>
      </c>
      <c r="H5" s="23">
        <v>37197.75</v>
      </c>
      <c r="I5" s="23">
        <v>136.79</v>
      </c>
      <c r="J5">
        <f t="shared" si="0"/>
        <v>10.332708333333333</v>
      </c>
      <c r="K5" s="17">
        <f>(1920*1080*1.5*50*Summary!$C$1/1000)/D5</f>
        <v>1.0286900428314694</v>
      </c>
    </row>
    <row r="6" spans="1:11" x14ac:dyDescent="0.25">
      <c r="A6" s="2"/>
      <c r="B6" s="2" t="s">
        <v>4</v>
      </c>
      <c r="C6" s="6">
        <f>6*(8-Summary!$C$1)</f>
        <v>-36</v>
      </c>
      <c r="D6" s="23">
        <v>2120912.0499999998</v>
      </c>
      <c r="E6" s="23">
        <v>99.99</v>
      </c>
      <c r="F6" s="23">
        <v>99.99</v>
      </c>
      <c r="G6" s="23">
        <v>99.99</v>
      </c>
      <c r="H6" s="23">
        <v>31832.73</v>
      </c>
      <c r="I6" s="23">
        <v>143.71</v>
      </c>
      <c r="J6">
        <f t="shared" si="0"/>
        <v>8.8424250000000004</v>
      </c>
      <c r="K6" s="17">
        <f>(1920*1080*1.5*50*Summary!$C$1/1000)/D6</f>
        <v>1.0265772218136062</v>
      </c>
    </row>
    <row r="7" spans="1:11" x14ac:dyDescent="0.25">
      <c r="A7" s="2"/>
      <c r="B7" s="2" t="s">
        <v>5</v>
      </c>
      <c r="C7" s="6">
        <f>6*(8-Summary!$C$1)</f>
        <v>-36</v>
      </c>
      <c r="D7" s="23">
        <v>2150804.87</v>
      </c>
      <c r="E7" s="23">
        <v>99.99</v>
      </c>
      <c r="F7" s="23">
        <v>99.99</v>
      </c>
      <c r="G7" s="23">
        <v>99.99</v>
      </c>
      <c r="H7" s="23">
        <v>39512.44</v>
      </c>
      <c r="I7" s="23">
        <v>113.65</v>
      </c>
      <c r="J7">
        <f t="shared" si="0"/>
        <v>10.975677777777779</v>
      </c>
      <c r="K7" s="17">
        <f>(1920*1080*1.5*50*Summary!$C$1/1000)/D7</f>
        <v>1.012309405827224</v>
      </c>
    </row>
    <row r="8" spans="1:11" ht="15.75" thickBot="1" x14ac:dyDescent="0.3">
      <c r="A8" s="3"/>
      <c r="B8" s="3" t="s">
        <v>6</v>
      </c>
      <c r="C8" s="6">
        <f>6*(8-Summary!$C$1)</f>
        <v>-36</v>
      </c>
      <c r="D8" s="23">
        <v>2174414.19</v>
      </c>
      <c r="E8" s="23">
        <v>99.99</v>
      </c>
      <c r="F8" s="23">
        <v>99.99</v>
      </c>
      <c r="G8" s="23">
        <v>99.99</v>
      </c>
      <c r="H8" s="23">
        <v>32780.1</v>
      </c>
      <c r="I8" s="23">
        <v>90.93</v>
      </c>
      <c r="J8">
        <f t="shared" si="0"/>
        <v>9.1055833333333336</v>
      </c>
      <c r="K8" s="17">
        <f>(1920*1080*1.5*50*Summary!$C$1/1000)/D8</f>
        <v>1.0013179687720857</v>
      </c>
    </row>
    <row r="9" spans="1:11" s="5" customFormat="1" ht="15.75" thickBot="1" x14ac:dyDescent="0.3">
      <c r="A9" s="4"/>
      <c r="B9" s="5" t="s">
        <v>17</v>
      </c>
      <c r="K9" s="19">
        <f>SUM(K3:K8)/6</f>
        <v>1.0137933715682921</v>
      </c>
    </row>
    <row r="10" spans="1:11" x14ac:dyDescent="0.25">
      <c r="B10" t="s">
        <v>18</v>
      </c>
      <c r="I10">
        <f>GEOMEAN(I3:I8)</f>
        <v>114.83796839018538</v>
      </c>
      <c r="J10">
        <f>GEOMEAN(J3:J8)</f>
        <v>9.8098090933565096</v>
      </c>
    </row>
    <row r="11" spans="1:11" x14ac:dyDescent="0.25">
      <c r="B11" t="s">
        <v>19</v>
      </c>
      <c r="I11">
        <f>I10/100</f>
        <v>1.1483796839018539</v>
      </c>
      <c r="J11">
        <f>J10/100</f>
        <v>9.8098090933565099E-2</v>
      </c>
    </row>
    <row r="12" spans="1:11" x14ac:dyDescent="0.25">
      <c r="B12" t="s">
        <v>20</v>
      </c>
      <c r="I12">
        <f>SUM(I3:I8)/3600</f>
        <v>0.19470277777777781</v>
      </c>
      <c r="J12">
        <f>SUM(J3:J8)</f>
        <v>59.025661111111113</v>
      </c>
    </row>
  </sheetData>
  <mergeCells count="1">
    <mergeCell ref="C1:K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Summary</vt:lpstr>
      <vt:lpstr>AI-HE</vt:lpstr>
      <vt:lpstr>RA-HE</vt:lpstr>
      <vt:lpstr>LB-HE</vt:lpstr>
      <vt:lpstr>LP-HE</vt:lpstr>
    </vt:vector>
  </TitlesOfParts>
  <Company>Technicolor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Andrivon Pierre</dc:creator>
  <cp:lastModifiedBy>Andrivon Pierre</cp:lastModifiedBy>
  <dcterms:created xsi:type="dcterms:W3CDTF">2012-06-26T13:49:32Z</dcterms:created>
  <dcterms:modified xsi:type="dcterms:W3CDTF">2012-06-26T14:46:51Z</dcterms:modified>
</cp:coreProperties>
</file>