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65" yWindow="0" windowWidth="19320" windowHeight="10635" tabRatio="547" activeTab="4"/>
  </bookViews>
  <sheets>
    <sheet name="Summary" sheetId="9" r:id="rId1"/>
    <sheet name="Summary (Full)" sheetId="16" r:id="rId2"/>
    <sheet name="RA-HE" sheetId="3" r:id="rId3"/>
    <sheet name="RA-LC" sheetId="4" r:id="rId4"/>
    <sheet name="RA-HE10" sheetId="12" r:id="rId5"/>
  </sheets>
  <calcPr calcId="125725" concurrentCalc="0"/>
</workbook>
</file>

<file path=xl/calcChain.xml><?xml version="1.0" encoding="utf-8"?>
<calcChain xmlns="http://schemas.openxmlformats.org/spreadsheetml/2006/main">
  <c r="J106" i="3"/>
  <c r="J98" i="4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J98" i="3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J98" i="12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N3" i="16"/>
  <c r="N2"/>
  <c r="R98" i="12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R98" i="4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R98" i="3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R108" i="12"/>
  <c r="J108"/>
  <c r="R113"/>
  <c r="Q113"/>
  <c r="J113"/>
  <c r="I113"/>
  <c r="Q114"/>
  <c r="F39" i="9"/>
  <c r="F38"/>
  <c r="C39"/>
  <c r="C38"/>
  <c r="Q113" i="4"/>
  <c r="I113"/>
  <c r="Q114"/>
  <c r="R113"/>
  <c r="J113"/>
  <c r="R114"/>
  <c r="Q113" i="3"/>
  <c r="I113"/>
  <c r="Q114"/>
  <c r="R113"/>
  <c r="J113"/>
  <c r="R114"/>
  <c r="F13" i="9"/>
  <c r="F12"/>
  <c r="C13"/>
  <c r="C12"/>
  <c r="I52" i="16"/>
  <c r="F52"/>
  <c r="C52"/>
  <c r="F51"/>
  <c r="C51"/>
  <c r="I39"/>
  <c r="F39"/>
  <c r="C39"/>
  <c r="F38"/>
  <c r="C38"/>
  <c r="Q106" i="12"/>
  <c r="I106"/>
  <c r="Q107"/>
  <c r="I26" i="16"/>
  <c r="Q106" i="4"/>
  <c r="I106"/>
  <c r="Q107"/>
  <c r="F26" i="16"/>
  <c r="Q106" i="3"/>
  <c r="I106"/>
  <c r="Q107"/>
  <c r="C26" i="16"/>
  <c r="J106" i="12"/>
  <c r="R106" i="4"/>
  <c r="J106"/>
  <c r="R107"/>
  <c r="F25" i="16"/>
  <c r="R106" i="3"/>
  <c r="R107"/>
  <c r="C25" i="16"/>
  <c r="I13"/>
  <c r="F13"/>
  <c r="C13"/>
  <c r="I12"/>
  <c r="F12"/>
  <c r="C12"/>
  <c r="Q108" i="12"/>
  <c r="I108"/>
  <c r="R108" i="4"/>
  <c r="Q108"/>
  <c r="J108"/>
  <c r="I108"/>
  <c r="R108" i="3"/>
  <c r="Q108"/>
  <c r="J108"/>
  <c r="I108"/>
  <c r="V83" i="4"/>
  <c r="U95"/>
  <c r="T91"/>
  <c r="V87" i="3"/>
  <c r="U83"/>
  <c r="T95"/>
  <c r="V87" i="4"/>
  <c r="U83"/>
  <c r="T95"/>
  <c r="V91" i="3"/>
  <c r="U87"/>
  <c r="T83"/>
  <c r="Y7" i="12"/>
  <c r="Y23"/>
  <c r="V91" i="4"/>
  <c r="U87"/>
  <c r="T83"/>
  <c r="V95" i="3"/>
  <c r="U91"/>
  <c r="T87"/>
  <c r="V95" i="4"/>
  <c r="U91"/>
  <c r="T87"/>
  <c r="V83" i="3"/>
  <c r="U95"/>
  <c r="T91"/>
  <c r="Y15" i="12"/>
  <c r="Y31"/>
  <c r="V3"/>
  <c r="V19"/>
  <c r="V35"/>
  <c r="X7"/>
  <c r="X23"/>
  <c r="U11"/>
  <c r="U27"/>
  <c r="W15"/>
  <c r="W31"/>
  <c r="T3"/>
  <c r="T19"/>
  <c r="T35"/>
  <c r="Y7" i="4"/>
  <c r="Y31"/>
  <c r="Y47"/>
  <c r="Y63"/>
  <c r="V3"/>
  <c r="V27"/>
  <c r="V43"/>
  <c r="V59"/>
  <c r="X23"/>
  <c r="X39"/>
  <c r="X55"/>
  <c r="U19"/>
  <c r="U35"/>
  <c r="U51"/>
  <c r="U67"/>
  <c r="W7"/>
  <c r="W31"/>
  <c r="W47"/>
  <c r="W63"/>
  <c r="Y11" i="12"/>
  <c r="V23"/>
  <c r="X19"/>
  <c r="U19"/>
  <c r="W19"/>
  <c r="T15"/>
  <c r="Y23" i="4"/>
  <c r="Y43"/>
  <c r="Y67"/>
  <c r="V19"/>
  <c r="V39"/>
  <c r="V63"/>
  <c r="X7"/>
  <c r="X35"/>
  <c r="X59"/>
  <c r="U3"/>
  <c r="U31"/>
  <c r="U55"/>
  <c r="W27"/>
  <c r="W51"/>
  <c r="T19"/>
  <c r="T35"/>
  <c r="T51"/>
  <c r="T67"/>
  <c r="Y7" i="3"/>
  <c r="Y31"/>
  <c r="Y47"/>
  <c r="Y63"/>
  <c r="V3"/>
  <c r="V27"/>
  <c r="V43"/>
  <c r="V59"/>
  <c r="X23"/>
  <c r="X39"/>
  <c r="X55"/>
  <c r="U19"/>
  <c r="U35"/>
  <c r="U51"/>
  <c r="U67"/>
  <c r="W7"/>
  <c r="W31"/>
  <c r="W47"/>
  <c r="W63"/>
  <c r="T3"/>
  <c r="T27"/>
  <c r="T43"/>
  <c r="T59"/>
  <c r="Y19" i="12"/>
  <c r="V7"/>
  <c r="V27"/>
  <c r="X3"/>
  <c r="X27"/>
  <c r="U3"/>
  <c r="U23"/>
  <c r="W3"/>
  <c r="W23"/>
  <c r="T23"/>
  <c r="Y27" i="4"/>
  <c r="Y51"/>
  <c r="V23"/>
  <c r="V47"/>
  <c r="V67"/>
  <c r="X19"/>
  <c r="X43"/>
  <c r="X63"/>
  <c r="U7"/>
  <c r="U39"/>
  <c r="U59"/>
  <c r="W3"/>
  <c r="W35"/>
  <c r="W55"/>
  <c r="T23"/>
  <c r="T39"/>
  <c r="T55"/>
  <c r="Y19" i="3"/>
  <c r="Y35"/>
  <c r="Y51"/>
  <c r="Y67"/>
  <c r="V7"/>
  <c r="V31"/>
  <c r="V47"/>
  <c r="V63"/>
  <c r="X3"/>
  <c r="X27"/>
  <c r="X43"/>
  <c r="X59"/>
  <c r="U23"/>
  <c r="U39"/>
  <c r="U55"/>
  <c r="W19"/>
  <c r="W35"/>
  <c r="W51"/>
  <c r="W67"/>
  <c r="T7"/>
  <c r="T31"/>
  <c r="T47"/>
  <c r="T63"/>
  <c r="Y27" i="12"/>
  <c r="V11"/>
  <c r="V31"/>
  <c r="X11"/>
  <c r="X31"/>
  <c r="U7"/>
  <c r="U31"/>
  <c r="W7"/>
  <c r="W27"/>
  <c r="T7"/>
  <c r="T27"/>
  <c r="Y3" i="4"/>
  <c r="Y35"/>
  <c r="Y55"/>
  <c r="V31"/>
  <c r="V51"/>
  <c r="X27"/>
  <c r="X47"/>
  <c r="X67"/>
  <c r="U23"/>
  <c r="U43"/>
  <c r="U63"/>
  <c r="W19"/>
  <c r="W39"/>
  <c r="W59"/>
  <c r="T3"/>
  <c r="T27"/>
  <c r="T43"/>
  <c r="T59"/>
  <c r="Y23" i="3"/>
  <c r="Y39"/>
  <c r="Y55"/>
  <c r="V19"/>
  <c r="V35"/>
  <c r="V51"/>
  <c r="V67"/>
  <c r="X7"/>
  <c r="X31"/>
  <c r="X47"/>
  <c r="X63"/>
  <c r="U3"/>
  <c r="U27"/>
  <c r="U43"/>
  <c r="U59"/>
  <c r="W23"/>
  <c r="W39"/>
  <c r="W55"/>
  <c r="T19"/>
  <c r="T35"/>
  <c r="T51"/>
  <c r="T67"/>
  <c r="Y3" i="12"/>
  <c r="Y35"/>
  <c r="V15"/>
  <c r="X15"/>
  <c r="X35"/>
  <c r="U15"/>
  <c r="U35"/>
  <c r="W11"/>
  <c r="W35"/>
  <c r="T11"/>
  <c r="T31"/>
  <c r="Y19" i="4"/>
  <c r="Y39"/>
  <c r="Y59"/>
  <c r="V7"/>
  <c r="V35"/>
  <c r="V55"/>
  <c r="X3"/>
  <c r="X31"/>
  <c r="X51"/>
  <c r="U27"/>
  <c r="U47"/>
  <c r="W23"/>
  <c r="W43"/>
  <c r="W67"/>
  <c r="T7"/>
  <c r="T31"/>
  <c r="T47"/>
  <c r="T63"/>
  <c r="Y3" i="3"/>
  <c r="Y27"/>
  <c r="Y43"/>
  <c r="Y59"/>
  <c r="V23"/>
  <c r="V39"/>
  <c r="V55"/>
  <c r="X19"/>
  <c r="X35"/>
  <c r="X51"/>
  <c r="X67"/>
  <c r="U7"/>
  <c r="U31"/>
  <c r="U47"/>
  <c r="U63"/>
  <c r="W3"/>
  <c r="W27"/>
  <c r="W43"/>
  <c r="W59"/>
  <c r="T23"/>
  <c r="T39"/>
  <c r="T55"/>
  <c r="Y43" i="12"/>
  <c r="Y59"/>
  <c r="X51"/>
  <c r="X67"/>
  <c r="W43"/>
  <c r="W59"/>
  <c r="V51"/>
  <c r="V67"/>
  <c r="U43"/>
  <c r="U59"/>
  <c r="T51"/>
  <c r="T67"/>
  <c r="V15" i="4"/>
  <c r="U15"/>
  <c r="T15"/>
  <c r="V15" i="3"/>
  <c r="U15"/>
  <c r="T15"/>
  <c r="V87" i="12"/>
  <c r="U95"/>
  <c r="T87"/>
  <c r="Y39"/>
  <c r="Y63"/>
  <c r="X43"/>
  <c r="X63"/>
  <c r="W47"/>
  <c r="W67"/>
  <c r="W11" i="4"/>
  <c r="Y15" i="3"/>
  <c r="V39" i="12"/>
  <c r="V59"/>
  <c r="U39"/>
  <c r="U63"/>
  <c r="T43"/>
  <c r="T63"/>
  <c r="V11" i="3"/>
  <c r="T95" i="12"/>
  <c r="Y47"/>
  <c r="Y67"/>
  <c r="X47"/>
  <c r="W51"/>
  <c r="X11" i="4"/>
  <c r="W15"/>
  <c r="W11" i="3"/>
  <c r="V43" i="12"/>
  <c r="V63"/>
  <c r="U47"/>
  <c r="U67"/>
  <c r="T47"/>
  <c r="T11" i="4"/>
  <c r="V83" i="12"/>
  <c r="U83"/>
  <c r="Y51"/>
  <c r="X55"/>
  <c r="W55"/>
  <c r="Y11" i="4"/>
  <c r="X15"/>
  <c r="X11" i="3"/>
  <c r="W15"/>
  <c r="V47" i="12"/>
  <c r="U51"/>
  <c r="T55"/>
  <c r="U11" i="4"/>
  <c r="T11" i="3"/>
  <c r="V91" i="12"/>
  <c r="U87"/>
  <c r="T83"/>
  <c r="Y55"/>
  <c r="X39"/>
  <c r="X59"/>
  <c r="W39"/>
  <c r="W63"/>
  <c r="Y15" i="4"/>
  <c r="Y11" i="3"/>
  <c r="X15"/>
  <c r="V55" i="12"/>
  <c r="U55"/>
  <c r="T39"/>
  <c r="T59"/>
  <c r="V11" i="4"/>
  <c r="U11" i="3"/>
  <c r="V95" i="12"/>
  <c r="U91"/>
  <c r="T91"/>
  <c r="Y87"/>
  <c r="X83"/>
  <c r="W95"/>
  <c r="Y83" i="4"/>
  <c r="X95"/>
  <c r="W91"/>
  <c r="Y87" i="3"/>
  <c r="X83"/>
  <c r="W95"/>
  <c r="Y91" i="12"/>
  <c r="X87"/>
  <c r="W83"/>
  <c r="Y87" i="4"/>
  <c r="X83"/>
  <c r="W95"/>
  <c r="Y91" i="3"/>
  <c r="X87"/>
  <c r="W83"/>
  <c r="Y95" i="12"/>
  <c r="X91"/>
  <c r="W87"/>
  <c r="Y91" i="4"/>
  <c r="X87"/>
  <c r="W83"/>
  <c r="Y95" i="3"/>
  <c r="X91"/>
  <c r="W87"/>
  <c r="Y83" i="12"/>
  <c r="X95"/>
  <c r="W91"/>
  <c r="Y95" i="4"/>
  <c r="X91"/>
  <c r="W87"/>
  <c r="Y83" i="3"/>
  <c r="X95"/>
  <c r="W91"/>
  <c r="I51" i="16"/>
  <c r="I38"/>
  <c r="R106" i="12"/>
  <c r="R107"/>
  <c r="I25" i="16"/>
  <c r="R114" i="12"/>
  <c r="Y104" i="3"/>
  <c r="Y104" i="12"/>
  <c r="J8" i="16"/>
  <c r="J6"/>
  <c r="W104" i="4"/>
  <c r="I9" i="16"/>
  <c r="I5"/>
  <c r="W104" i="3"/>
  <c r="X104" i="4"/>
  <c r="W104" i="12"/>
  <c r="J7" i="16"/>
  <c r="K5"/>
  <c r="X104" i="3"/>
  <c r="Y104" i="4"/>
  <c r="X104" i="12"/>
  <c r="I4" i="16"/>
  <c r="I10"/>
  <c r="K9"/>
  <c r="K4"/>
  <c r="K10"/>
  <c r="J9"/>
  <c r="J5"/>
  <c r="J10"/>
  <c r="J4"/>
  <c r="I11"/>
  <c r="T101" i="12"/>
  <c r="I19" i="16"/>
  <c r="U102" i="12"/>
  <c r="J20" i="16"/>
  <c r="V102" i="12"/>
  <c r="K20" i="16"/>
  <c r="W101" i="12"/>
  <c r="X101"/>
  <c r="Y102"/>
  <c r="I35" i="16"/>
  <c r="I32"/>
  <c r="I31"/>
  <c r="I36"/>
  <c r="K34"/>
  <c r="K32"/>
  <c r="I8"/>
  <c r="I7"/>
  <c r="I6"/>
  <c r="K8"/>
  <c r="K7"/>
  <c r="K6"/>
  <c r="T104" i="12"/>
  <c r="I22" i="16"/>
  <c r="T102" i="12"/>
  <c r="I20" i="16"/>
  <c r="W102" i="12"/>
  <c r="X102"/>
  <c r="I33" i="16"/>
  <c r="K11"/>
  <c r="U104" i="12"/>
  <c r="J22" i="16"/>
  <c r="V104" i="12"/>
  <c r="K22" i="16"/>
  <c r="I34"/>
  <c r="K33"/>
  <c r="J11"/>
  <c r="U101" i="12"/>
  <c r="J19" i="16"/>
  <c r="V101" i="12"/>
  <c r="K19" i="16"/>
  <c r="Y101" i="12"/>
  <c r="K35" i="16"/>
  <c r="K36"/>
  <c r="K31"/>
  <c r="J34"/>
  <c r="J33"/>
  <c r="J32"/>
  <c r="C47"/>
  <c r="C46"/>
  <c r="C45"/>
  <c r="F48"/>
  <c r="F45"/>
  <c r="I48"/>
  <c r="I44"/>
  <c r="I49"/>
  <c r="D50"/>
  <c r="H50"/>
  <c r="J35"/>
  <c r="J31"/>
  <c r="J36"/>
  <c r="I37"/>
  <c r="K37"/>
  <c r="C48"/>
  <c r="C44"/>
  <c r="C49"/>
  <c r="F46"/>
  <c r="H48"/>
  <c r="H49"/>
  <c r="H44"/>
  <c r="C50"/>
  <c r="G50"/>
  <c r="K50"/>
  <c r="D47"/>
  <c r="D46"/>
  <c r="D45"/>
  <c r="F47"/>
  <c r="G48"/>
  <c r="G44"/>
  <c r="G49"/>
  <c r="K48"/>
  <c r="K44"/>
  <c r="K49"/>
  <c r="F50"/>
  <c r="J50"/>
  <c r="J37"/>
  <c r="D48"/>
  <c r="D49"/>
  <c r="D44"/>
  <c r="E48"/>
  <c r="E44"/>
  <c r="E49"/>
  <c r="F49"/>
  <c r="F44"/>
  <c r="J48"/>
  <c r="J49"/>
  <c r="J44"/>
  <c r="E50"/>
  <c r="I50"/>
  <c r="H47"/>
  <c r="H46"/>
  <c r="H45"/>
  <c r="J47"/>
  <c r="J46"/>
  <c r="J45"/>
  <c r="E9" i="9"/>
  <c r="E4"/>
  <c r="E4" i="16"/>
  <c r="E10"/>
  <c r="D9" i="9"/>
  <c r="D4"/>
  <c r="D10" i="16"/>
  <c r="D4"/>
  <c r="E10" i="9"/>
  <c r="E11" i="16"/>
  <c r="E47"/>
  <c r="E46"/>
  <c r="E45"/>
  <c r="G47"/>
  <c r="G46"/>
  <c r="G45"/>
  <c r="I47"/>
  <c r="I46"/>
  <c r="I45"/>
  <c r="K47"/>
  <c r="K46"/>
  <c r="K45"/>
  <c r="D10" i="9"/>
  <c r="D11" i="16"/>
  <c r="C9" i="9"/>
  <c r="C4"/>
  <c r="C4" i="16"/>
  <c r="C10"/>
  <c r="C10" i="9"/>
  <c r="C11" i="16"/>
  <c r="T102" i="3"/>
  <c r="T101"/>
  <c r="W112"/>
  <c r="C23" i="9"/>
  <c r="W105" i="3"/>
  <c r="C24" i="16"/>
  <c r="W111" i="3"/>
  <c r="W99"/>
  <c r="X100"/>
  <c r="V102"/>
  <c r="V101"/>
  <c r="Y112"/>
  <c r="E23" i="9"/>
  <c r="Y105" i="3"/>
  <c r="E24" i="16"/>
  <c r="Y111" i="3"/>
  <c r="Y99"/>
  <c r="X112" i="4"/>
  <c r="G23" i="9"/>
  <c r="X111" i="4"/>
  <c r="X105"/>
  <c r="G24" i="16"/>
  <c r="X99" i="4"/>
  <c r="V102"/>
  <c r="Y101"/>
  <c r="Y100"/>
  <c r="Y112" i="12"/>
  <c r="K23" i="9"/>
  <c r="Y111" i="12"/>
  <c r="Y105"/>
  <c r="K24" i="16"/>
  <c r="Y99" i="12"/>
  <c r="D36" i="9"/>
  <c r="D37" i="16"/>
  <c r="T100" i="3"/>
  <c r="W102"/>
  <c r="W101"/>
  <c r="U112"/>
  <c r="D22" i="9"/>
  <c r="U111" i="3"/>
  <c r="D17" i="9"/>
  <c r="U105" i="3"/>
  <c r="D23" i="16"/>
  <c r="U99" i="3"/>
  <c r="D17" i="16"/>
  <c r="V100" i="3"/>
  <c r="Y102"/>
  <c r="Y101"/>
  <c r="T112" i="4"/>
  <c r="F22" i="9"/>
  <c r="T111" i="4"/>
  <c r="F17" i="9"/>
  <c r="T105" i="4"/>
  <c r="F23" i="16"/>
  <c r="T99" i="4"/>
  <c r="F17" i="16"/>
  <c r="W101" i="4"/>
  <c r="W100"/>
  <c r="Y102"/>
  <c r="Y112"/>
  <c r="H23" i="9"/>
  <c r="Y105" i="4"/>
  <c r="H24" i="16"/>
  <c r="Y99" i="4"/>
  <c r="Y111"/>
  <c r="C35" i="9"/>
  <c r="C36" i="16"/>
  <c r="E35" i="9"/>
  <c r="E36" i="16"/>
  <c r="F9" i="9"/>
  <c r="F4"/>
  <c r="F4" i="16"/>
  <c r="F10"/>
  <c r="F10" i="9"/>
  <c r="F11" i="16"/>
  <c r="G9" i="9"/>
  <c r="G4"/>
  <c r="G4" i="16"/>
  <c r="G10"/>
  <c r="G10" i="9"/>
  <c r="G11" i="16"/>
  <c r="H9" i="9"/>
  <c r="H4"/>
  <c r="H10" i="16"/>
  <c r="H4"/>
  <c r="H10" i="9"/>
  <c r="H11" i="16"/>
  <c r="W100" i="3"/>
  <c r="U102"/>
  <c r="U101"/>
  <c r="X112"/>
  <c r="D23" i="9"/>
  <c r="X105" i="3"/>
  <c r="D24" i="16"/>
  <c r="X99" i="3"/>
  <c r="X111"/>
  <c r="Y100"/>
  <c r="T102" i="4"/>
  <c r="T101"/>
  <c r="W102"/>
  <c r="W112"/>
  <c r="F23" i="9"/>
  <c r="W105" i="4"/>
  <c r="F24" i="16"/>
  <c r="W111" i="4"/>
  <c r="W99"/>
  <c r="U101"/>
  <c r="X100"/>
  <c r="W112" i="12"/>
  <c r="I23" i="9"/>
  <c r="W111" i="12"/>
  <c r="W105"/>
  <c r="I24" i="16"/>
  <c r="W99" i="12"/>
  <c r="U112"/>
  <c r="J22" i="9"/>
  <c r="U111" i="12"/>
  <c r="U99"/>
  <c r="U105"/>
  <c r="J23" i="16"/>
  <c r="X112" i="12"/>
  <c r="J23" i="9"/>
  <c r="X111" i="12"/>
  <c r="X105"/>
  <c r="J24" i="16"/>
  <c r="X99" i="12"/>
  <c r="Y100"/>
  <c r="C36" i="9"/>
  <c r="C37" i="16"/>
  <c r="E36" i="9"/>
  <c r="E37" i="16"/>
  <c r="T112" i="3"/>
  <c r="C22" i="9"/>
  <c r="T111" i="3"/>
  <c r="C17" i="9"/>
  <c r="T105" i="3"/>
  <c r="C23" i="16"/>
  <c r="T99" i="3"/>
  <c r="C17" i="16"/>
  <c r="U100" i="3"/>
  <c r="X102"/>
  <c r="X101"/>
  <c r="V112"/>
  <c r="E22" i="9"/>
  <c r="V111" i="3"/>
  <c r="E17" i="9"/>
  <c r="V99" i="3"/>
  <c r="E17" i="16"/>
  <c r="V105" i="3"/>
  <c r="E23" i="16"/>
  <c r="T100" i="4"/>
  <c r="U102"/>
  <c r="U112"/>
  <c r="G22" i="9"/>
  <c r="U111" i="4"/>
  <c r="G17" i="9"/>
  <c r="U99" i="4"/>
  <c r="G17" i="16"/>
  <c r="U105" i="4"/>
  <c r="G23" i="16"/>
  <c r="V101" i="4"/>
  <c r="V100"/>
  <c r="W100" i="12"/>
  <c r="U100"/>
  <c r="X100"/>
  <c r="D35" i="9"/>
  <c r="D36" i="16"/>
  <c r="U100" i="4"/>
  <c r="X102"/>
  <c r="X101"/>
  <c r="V112"/>
  <c r="H22" i="9"/>
  <c r="V111" i="4"/>
  <c r="H17" i="9"/>
  <c r="V105" i="4"/>
  <c r="H23" i="16"/>
  <c r="V99" i="4"/>
  <c r="H17" i="16"/>
  <c r="T100" i="12"/>
  <c r="T112"/>
  <c r="I22" i="9"/>
  <c r="T111" i="12"/>
  <c r="T105"/>
  <c r="I23" i="16"/>
  <c r="T99" i="12"/>
  <c r="V100"/>
  <c r="V112"/>
  <c r="K22" i="9"/>
  <c r="V111" i="12"/>
  <c r="V105"/>
  <c r="K23" i="16"/>
  <c r="V99" i="12"/>
  <c r="V104" i="3"/>
  <c r="F35" i="9"/>
  <c r="F36" i="16"/>
  <c r="G35" i="9"/>
  <c r="G36" i="16"/>
  <c r="H35" i="9"/>
  <c r="H36" i="16"/>
  <c r="T104" i="4"/>
  <c r="T104" i="3"/>
  <c r="U104" i="4"/>
  <c r="F36" i="9"/>
  <c r="F37" i="16"/>
  <c r="G36" i="9"/>
  <c r="G37" i="16"/>
  <c r="H36" i="9"/>
  <c r="H37" i="16"/>
  <c r="U104" i="3"/>
  <c r="V104" i="4"/>
  <c r="E37" i="9"/>
  <c r="E35" i="16"/>
  <c r="F24" i="9"/>
  <c r="F22" i="16"/>
  <c r="G37" i="9"/>
  <c r="G35" i="16"/>
  <c r="C11" i="9"/>
  <c r="C9" i="16"/>
  <c r="F33"/>
  <c r="F33" i="9"/>
  <c r="E34" i="16"/>
  <c r="E34" i="9"/>
  <c r="I17" i="16"/>
  <c r="I17" i="9"/>
  <c r="I18" i="16"/>
  <c r="I18" i="9"/>
  <c r="J18" i="16"/>
  <c r="J18" i="9"/>
  <c r="D18" i="16"/>
  <c r="D18" i="9"/>
  <c r="D24"/>
  <c r="D22" i="16"/>
  <c r="G24" i="9"/>
  <c r="G22" i="16"/>
  <c r="H11" i="9"/>
  <c r="H9" i="16"/>
  <c r="C37" i="9"/>
  <c r="C35" i="16"/>
  <c r="H32"/>
  <c r="H32" i="9"/>
  <c r="G33" i="16"/>
  <c r="G33" i="9"/>
  <c r="F34" i="16"/>
  <c r="F34" i="9"/>
  <c r="D32" i="16"/>
  <c r="D32" i="9"/>
  <c r="C33" i="16"/>
  <c r="C33" i="9"/>
  <c r="D31" i="16"/>
  <c r="D31" i="9"/>
  <c r="F18" i="16"/>
  <c r="F18" i="9"/>
  <c r="H7"/>
  <c r="H7" i="16"/>
  <c r="F7"/>
  <c r="F7" i="9"/>
  <c r="D19" i="16"/>
  <c r="D19" i="9"/>
  <c r="E19" i="16"/>
  <c r="E19" i="9"/>
  <c r="C20" i="16"/>
  <c r="C20" i="9"/>
  <c r="G5" i="16"/>
  <c r="G5" i="9"/>
  <c r="C5" i="16"/>
  <c r="C5" i="9"/>
  <c r="D6" i="16"/>
  <c r="D6" i="9"/>
  <c r="C7" i="16"/>
  <c r="C7" i="9"/>
  <c r="H33" i="16"/>
  <c r="H33" i="9"/>
  <c r="E32" i="16"/>
  <c r="E32" i="9"/>
  <c r="H18" i="16"/>
  <c r="H18" i="9"/>
  <c r="H8" i="16"/>
  <c r="H8" i="9"/>
  <c r="G6" i="16"/>
  <c r="G6" i="9"/>
  <c r="F8" i="16"/>
  <c r="F8" i="9"/>
  <c r="F19" i="16"/>
  <c r="F19" i="9"/>
  <c r="D20" i="16"/>
  <c r="D20" i="9"/>
  <c r="C18" i="16"/>
  <c r="C18" i="9"/>
  <c r="E20" i="16"/>
  <c r="E20" i="9"/>
  <c r="D7"/>
  <c r="D7" i="16"/>
  <c r="C8" i="9"/>
  <c r="C8" i="16"/>
  <c r="F11" i="9"/>
  <c r="F9" i="16"/>
  <c r="C24" i="9"/>
  <c r="C22" i="16"/>
  <c r="H37" i="9"/>
  <c r="H35" i="16"/>
  <c r="D11" i="9"/>
  <c r="D9" i="16"/>
  <c r="F31"/>
  <c r="F31" i="9"/>
  <c r="E24"/>
  <c r="E22" i="16"/>
  <c r="G34"/>
  <c r="G34" i="9"/>
  <c r="D33" i="16"/>
  <c r="D33" i="9"/>
  <c r="C34" i="16"/>
  <c r="C34" i="9"/>
  <c r="F37"/>
  <c r="F35" i="16"/>
  <c r="E11" i="9"/>
  <c r="E9" i="16"/>
  <c r="D37" i="9"/>
  <c r="D35" i="16"/>
  <c r="H31"/>
  <c r="H31" i="9"/>
  <c r="G31" i="16"/>
  <c r="G31" i="9"/>
  <c r="G11"/>
  <c r="G9" i="16"/>
  <c r="H34"/>
  <c r="H34" i="9"/>
  <c r="F32" i="16"/>
  <c r="F32" i="9"/>
  <c r="E33" i="16"/>
  <c r="E33" i="9"/>
  <c r="D34" i="16"/>
  <c r="D34" i="9"/>
  <c r="K17" i="16"/>
  <c r="K17" i="9"/>
  <c r="K18" i="16"/>
  <c r="K18" i="9"/>
  <c r="G18" i="16"/>
  <c r="G18" i="9"/>
  <c r="H19" i="16"/>
  <c r="H19" i="9"/>
  <c r="G7" i="16"/>
  <c r="G7" i="9"/>
  <c r="F20" i="16"/>
  <c r="F20" i="9"/>
  <c r="E18" i="16"/>
  <c r="E18" i="9"/>
  <c r="H5"/>
  <c r="H5" i="16"/>
  <c r="F5" i="9"/>
  <c r="F5" i="16"/>
  <c r="E5"/>
  <c r="E5" i="9"/>
  <c r="E7" i="16"/>
  <c r="E7" i="9"/>
  <c r="D8" i="16"/>
  <c r="D8" i="9"/>
  <c r="H24"/>
  <c r="H22" i="16"/>
  <c r="G32"/>
  <c r="G32" i="9"/>
  <c r="C32" i="16"/>
  <c r="C32" i="9"/>
  <c r="G20" i="16"/>
  <c r="G20" i="9"/>
  <c r="H6" i="16"/>
  <c r="H6" i="9"/>
  <c r="G8"/>
  <c r="G8" i="16"/>
  <c r="F6"/>
  <c r="F6" i="9"/>
  <c r="J17" i="16"/>
  <c r="J17" i="9"/>
  <c r="G19" i="16"/>
  <c r="G19" i="9"/>
  <c r="E31" i="16"/>
  <c r="E31" i="9"/>
  <c r="C31" i="16"/>
  <c r="C31" i="9"/>
  <c r="H20" i="16"/>
  <c r="H20" i="9"/>
  <c r="C19" i="16"/>
  <c r="C19" i="9"/>
  <c r="E6" i="16"/>
  <c r="E6" i="9"/>
  <c r="E8" i="16"/>
  <c r="E8" i="9"/>
  <c r="D5"/>
  <c r="D5" i="16"/>
  <c r="C6"/>
  <c r="C6" i="9"/>
</calcChain>
</file>

<file path=xl/sharedStrings.xml><?xml version="1.0" encoding="utf-8"?>
<sst xmlns="http://schemas.openxmlformats.org/spreadsheetml/2006/main" count="401" uniqueCount="79">
  <si>
    <t>Nebuta</t>
  </si>
  <si>
    <t>QPISlice</t>
  </si>
  <si>
    <t>Class A</t>
  </si>
  <si>
    <t>Traffic</t>
  </si>
  <si>
    <t>4K</t>
  </si>
  <si>
    <t>PeopleOnStreet</t>
  </si>
  <si>
    <t>SteamLocomotive</t>
  </si>
  <si>
    <t>Class B</t>
  </si>
  <si>
    <t>Kimono</t>
  </si>
  <si>
    <t>1080p</t>
  </si>
  <si>
    <t>ParkScene</t>
  </si>
  <si>
    <t>Cactus</t>
  </si>
  <si>
    <t>BasketballDrive</t>
  </si>
  <si>
    <t>BQTerrace</t>
  </si>
  <si>
    <t>Class C</t>
  </si>
  <si>
    <t>BasketballDrill</t>
  </si>
  <si>
    <t>WVGA</t>
  </si>
  <si>
    <t>BQMall</t>
  </si>
  <si>
    <t>PartyScene</t>
  </si>
  <si>
    <t>RaceHorses</t>
  </si>
  <si>
    <t>Class D</t>
  </si>
  <si>
    <t>BasketballPass</t>
  </si>
  <si>
    <t>WQVGA</t>
  </si>
  <si>
    <t>BQSquare</t>
  </si>
  <si>
    <t>BlowingBubbles</t>
  </si>
  <si>
    <t>ClassE</t>
  </si>
  <si>
    <t>Vidyo1</t>
  </si>
  <si>
    <t>720p</t>
  </si>
  <si>
    <t>Vidyo3</t>
  </si>
  <si>
    <t>Vidyo4</t>
  </si>
  <si>
    <t>Class E</t>
  </si>
  <si>
    <t>All</t>
  </si>
  <si>
    <t>Time geomean</t>
  </si>
  <si>
    <t>Time ratio</t>
  </si>
  <si>
    <t>Time sum (hours)</t>
  </si>
  <si>
    <t>kbps</t>
  </si>
  <si>
    <t>Y psnr</t>
  </si>
  <si>
    <t>U psnr</t>
  </si>
  <si>
    <t>V psnr</t>
  </si>
  <si>
    <t>Enc T [s]</t>
  </si>
  <si>
    <t>Dec T [s]</t>
  </si>
  <si>
    <t>Enc T [h]</t>
  </si>
  <si>
    <t>Y</t>
  </si>
  <si>
    <t>U</t>
  </si>
  <si>
    <t>V</t>
  </si>
  <si>
    <t>All Intra HE</t>
  </si>
  <si>
    <t>All Intra LC</t>
  </si>
  <si>
    <t>Overall</t>
  </si>
  <si>
    <t>Enc Time[%]</t>
  </si>
  <si>
    <t>Dec Time[%]</t>
  </si>
  <si>
    <t>Random Access HE</t>
  </si>
  <si>
    <t>Random Access LC</t>
  </si>
  <si>
    <t>Low delay B HE</t>
  </si>
  <si>
    <t>Low delay B LC</t>
  </si>
  <si>
    <t>Low delay P HE</t>
  </si>
  <si>
    <t>Low delay P LC</t>
  </si>
  <si>
    <t>BD-rate (piecewise cubic)</t>
  </si>
  <si>
    <t>BD-rate (cubic)</t>
  </si>
  <si>
    <t>Note: BD-rate is computed using piece-wise cubic interpolation</t>
  </si>
  <si>
    <t>Shaded numbers using cubic interpolation</t>
  </si>
  <si>
    <t>Reference:</t>
  </si>
  <si>
    <t>Tested:</t>
  </si>
  <si>
    <t>ClassF</t>
  </si>
  <si>
    <t>BasketballDrillText</t>
  </si>
  <si>
    <t>ChinaSpeed</t>
  </si>
  <si>
    <t>SlideEditing</t>
  </si>
  <si>
    <t>SlideShow</t>
  </si>
  <si>
    <t>Class F</t>
  </si>
  <si>
    <t>All Intra HE-10</t>
  </si>
  <si>
    <t>Random Access HE-10</t>
  </si>
  <si>
    <t>Low delay B HE-10</t>
  </si>
  <si>
    <t>Low delay P HE-10</t>
  </si>
  <si>
    <t>Class A (8-bit)</t>
  </si>
  <si>
    <t>All (Mandatory)</t>
  </si>
  <si>
    <t>Note: class F results are not included in the averages</t>
  </si>
  <si>
    <t>Class A (8bit)</t>
  </si>
  <si>
    <t>hm-5.0</t>
  </si>
  <si>
    <t>hm-5.0_H0137</t>
  </si>
  <si>
    <t>hm-5.0-H0137</t>
  </si>
</sst>
</file>

<file path=xl/styles.xml><?xml version="1.0" encoding="utf-8"?>
<styleSheet xmlns="http://schemas.openxmlformats.org/spreadsheetml/2006/main">
  <numFmts count="2">
    <numFmt numFmtId="164" formatCode="0.00_ "/>
    <numFmt numFmtId="165" formatCode="0.0%"/>
  </numFmts>
  <fonts count="6">
    <font>
      <sz val="12"/>
      <color theme="1"/>
      <name val="Calibri"/>
      <family val="2"/>
      <scheme val="minor"/>
    </font>
    <font>
      <sz val="8"/>
      <name val="Calibri"/>
      <family val="2"/>
    </font>
    <font>
      <sz val="9"/>
      <color indexed="8"/>
      <name val="Arial"/>
    </font>
    <font>
      <b/>
      <sz val="9"/>
      <color indexed="8"/>
      <name val="Arial"/>
    </font>
    <font>
      <sz val="9"/>
      <color indexed="23"/>
      <name val="Arial"/>
    </font>
    <font>
      <b/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164" fontId="2" fillId="2" borderId="4" xfId="0" applyNumberFormat="1" applyFont="1" applyFill="1" applyBorder="1" applyAlignment="1"/>
    <xf numFmtId="164" fontId="2" fillId="2" borderId="5" xfId="0" applyNumberFormat="1" applyFont="1" applyFill="1" applyBorder="1" applyAlignment="1"/>
    <xf numFmtId="164" fontId="2" fillId="2" borderId="6" xfId="0" applyNumberFormat="1" applyFont="1" applyFill="1" applyBorder="1" applyAlignment="1"/>
    <xf numFmtId="164" fontId="2" fillId="2" borderId="4" xfId="0" applyNumberFormat="1" applyFont="1" applyFill="1" applyBorder="1"/>
    <xf numFmtId="164" fontId="2" fillId="2" borderId="5" xfId="0" applyNumberFormat="1" applyFont="1" applyFill="1" applyBorder="1"/>
    <xf numFmtId="164" fontId="2" fillId="2" borderId="6" xfId="0" applyNumberFormat="1" applyFont="1" applyFill="1" applyBorder="1"/>
    <xf numFmtId="2" fontId="2" fillId="0" borderId="0" xfId="0" applyNumberFormat="1" applyFont="1"/>
    <xf numFmtId="165" fontId="2" fillId="0" borderId="4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165" fontId="2" fillId="0" borderId="6" xfId="0" applyNumberFormat="1" applyFont="1" applyBorder="1" applyAlignment="1">
      <alignment horizontal="center"/>
    </xf>
    <xf numFmtId="0" fontId="2" fillId="0" borderId="8" xfId="0" applyFont="1" applyBorder="1"/>
    <xf numFmtId="164" fontId="2" fillId="2" borderId="9" xfId="0" applyNumberFormat="1" applyFont="1" applyFill="1" applyBorder="1" applyAlignment="1"/>
    <xf numFmtId="164" fontId="2" fillId="2" borderId="0" xfId="0" applyNumberFormat="1" applyFont="1" applyFill="1" applyBorder="1" applyAlignment="1"/>
    <xf numFmtId="164" fontId="2" fillId="2" borderId="10" xfId="0" applyNumberFormat="1" applyFont="1" applyFill="1" applyBorder="1" applyAlignment="1"/>
    <xf numFmtId="164" fontId="2" fillId="2" borderId="9" xfId="0" applyNumberFormat="1" applyFont="1" applyFill="1" applyBorder="1"/>
    <xf numFmtId="164" fontId="2" fillId="2" borderId="0" xfId="0" applyNumberFormat="1" applyFont="1" applyFill="1" applyBorder="1"/>
    <xf numFmtId="164" fontId="2" fillId="2" borderId="10" xfId="0" applyNumberFormat="1" applyFont="1" applyFill="1" applyBorder="1"/>
    <xf numFmtId="0" fontId="2" fillId="0" borderId="9" xfId="0" applyFont="1" applyBorder="1"/>
    <xf numFmtId="0" fontId="2" fillId="0" borderId="0" xfId="0" applyFont="1" applyBorder="1"/>
    <xf numFmtId="0" fontId="2" fillId="0" borderId="10" xfId="0" applyFont="1" applyBorder="1"/>
    <xf numFmtId="0" fontId="2" fillId="0" borderId="11" xfId="0" applyFont="1" applyBorder="1"/>
    <xf numFmtId="164" fontId="2" fillId="2" borderId="12" xfId="0" applyNumberFormat="1" applyFont="1" applyFill="1" applyBorder="1" applyAlignment="1"/>
    <xf numFmtId="164" fontId="2" fillId="2" borderId="13" xfId="0" applyNumberFormat="1" applyFont="1" applyFill="1" applyBorder="1" applyAlignment="1"/>
    <xf numFmtId="164" fontId="2" fillId="2" borderId="14" xfId="0" applyNumberFormat="1" applyFont="1" applyFill="1" applyBorder="1" applyAlignment="1"/>
    <xf numFmtId="164" fontId="2" fillId="2" borderId="12" xfId="0" applyNumberFormat="1" applyFont="1" applyFill="1" applyBorder="1"/>
    <xf numFmtId="164" fontId="2" fillId="2" borderId="13" xfId="0" applyNumberFormat="1" applyFont="1" applyFill="1" applyBorder="1"/>
    <xf numFmtId="164" fontId="2" fillId="2" borderId="14" xfId="0" applyNumberFormat="1" applyFont="1" applyFill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165" fontId="2" fillId="0" borderId="9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10" fontId="2" fillId="0" borderId="0" xfId="0" applyNumberFormat="1" applyFont="1" applyBorder="1"/>
    <xf numFmtId="165" fontId="2" fillId="0" borderId="12" xfId="0" applyNumberFormat="1" applyFont="1" applyBorder="1" applyAlignment="1">
      <alignment horizontal="center"/>
    </xf>
    <xf numFmtId="165" fontId="2" fillId="0" borderId="13" xfId="0" applyNumberFormat="1" applyFont="1" applyBorder="1" applyAlignment="1">
      <alignment horizontal="center"/>
    </xf>
    <xf numFmtId="165" fontId="2" fillId="0" borderId="14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164" fontId="2" fillId="0" borderId="0" xfId="0" applyNumberFormat="1" applyFont="1"/>
    <xf numFmtId="9" fontId="2" fillId="0" borderId="0" xfId="0" applyNumberFormat="1" applyFont="1"/>
    <xf numFmtId="0" fontId="3" fillId="0" borderId="0" xfId="0" applyFont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65" fontId="4" fillId="0" borderId="13" xfId="0" applyNumberFormat="1" applyFont="1" applyBorder="1" applyAlignment="1">
      <alignment horizontal="center"/>
    </xf>
    <xf numFmtId="165" fontId="4" fillId="0" borderId="14" xfId="0" applyNumberFormat="1" applyFont="1" applyBorder="1" applyAlignment="1">
      <alignment horizontal="center"/>
    </xf>
    <xf numFmtId="0" fontId="3" fillId="0" borderId="7" xfId="0" applyFont="1" applyBorder="1"/>
    <xf numFmtId="0" fontId="2" fillId="3" borderId="7" xfId="0" applyFont="1" applyFill="1" applyBorder="1"/>
    <xf numFmtId="164" fontId="2" fillId="3" borderId="4" xfId="0" applyNumberFormat="1" applyFont="1" applyFill="1" applyBorder="1" applyAlignment="1"/>
    <xf numFmtId="164" fontId="2" fillId="3" borderId="5" xfId="0" applyNumberFormat="1" applyFont="1" applyFill="1" applyBorder="1" applyAlignment="1"/>
    <xf numFmtId="164" fontId="2" fillId="3" borderId="6" xfId="0" applyNumberFormat="1" applyFont="1" applyFill="1" applyBorder="1" applyAlignment="1"/>
    <xf numFmtId="0" fontId="2" fillId="3" borderId="0" xfId="0" applyFont="1" applyFill="1"/>
    <xf numFmtId="2" fontId="2" fillId="3" borderId="0" xfId="0" applyNumberFormat="1" applyFont="1" applyFill="1"/>
    <xf numFmtId="165" fontId="2" fillId="3" borderId="4" xfId="0" applyNumberFormat="1" applyFont="1" applyFill="1" applyBorder="1" applyAlignment="1">
      <alignment horizontal="center"/>
    </xf>
    <xf numFmtId="165" fontId="2" fillId="3" borderId="5" xfId="0" applyNumberFormat="1" applyFont="1" applyFill="1" applyBorder="1" applyAlignment="1">
      <alignment horizontal="center"/>
    </xf>
    <xf numFmtId="165" fontId="2" fillId="3" borderId="6" xfId="0" applyNumberFormat="1" applyFont="1" applyFill="1" applyBorder="1" applyAlignment="1">
      <alignment horizontal="center"/>
    </xf>
    <xf numFmtId="0" fontId="2" fillId="3" borderId="8" xfId="0" applyFont="1" applyFill="1" applyBorder="1"/>
    <xf numFmtId="164" fontId="2" fillId="3" borderId="9" xfId="0" applyNumberFormat="1" applyFont="1" applyFill="1" applyBorder="1" applyAlignment="1"/>
    <xf numFmtId="164" fontId="2" fillId="3" borderId="0" xfId="0" applyNumberFormat="1" applyFont="1" applyFill="1" applyBorder="1" applyAlignment="1"/>
    <xf numFmtId="164" fontId="2" fillId="3" borderId="10" xfId="0" applyNumberFormat="1" applyFont="1" applyFill="1" applyBorder="1" applyAlignment="1"/>
    <xf numFmtId="0" fontId="2" fillId="3" borderId="9" xfId="0" applyFont="1" applyFill="1" applyBorder="1"/>
    <xf numFmtId="0" fontId="2" fillId="3" borderId="0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164" fontId="2" fillId="3" borderId="12" xfId="0" applyNumberFormat="1" applyFont="1" applyFill="1" applyBorder="1" applyAlignment="1"/>
    <xf numFmtId="164" fontId="2" fillId="3" borderId="13" xfId="0" applyNumberFormat="1" applyFont="1" applyFill="1" applyBorder="1" applyAlignment="1"/>
    <xf numFmtId="164" fontId="2" fillId="3" borderId="14" xfId="0" applyNumberFormat="1" applyFont="1" applyFill="1" applyBorder="1" applyAlignment="1"/>
    <xf numFmtId="0" fontId="2" fillId="3" borderId="12" xfId="0" applyFont="1" applyFill="1" applyBorder="1"/>
    <xf numFmtId="0" fontId="2" fillId="3" borderId="13" xfId="0" applyFont="1" applyFill="1" applyBorder="1"/>
    <xf numFmtId="0" fontId="2" fillId="3" borderId="14" xfId="0" applyFont="1" applyFill="1" applyBorder="1"/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8" xfId="0" applyFont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11" xfId="0" applyFont="1" applyFill="1" applyBorder="1"/>
    <xf numFmtId="0" fontId="2" fillId="0" borderId="15" xfId="0" applyFont="1" applyBorder="1"/>
    <xf numFmtId="0" fontId="5" fillId="0" borderId="7" xfId="0" applyFont="1" applyBorder="1"/>
    <xf numFmtId="9" fontId="2" fillId="0" borderId="9" xfId="0" applyNumberFormat="1" applyFont="1" applyBorder="1" applyAlignment="1">
      <alignment horizontal="center"/>
    </xf>
    <xf numFmtId="9" fontId="2" fillId="0" borderId="0" xfId="0" applyNumberFormat="1" applyFont="1" applyBorder="1" applyAlignment="1">
      <alignment horizontal="center"/>
    </xf>
    <xf numFmtId="9" fontId="2" fillId="0" borderId="10" xfId="0" applyNumberFormat="1" applyFont="1" applyBorder="1" applyAlignment="1">
      <alignment horizontal="center"/>
    </xf>
    <xf numFmtId="9" fontId="2" fillId="0" borderId="12" xfId="0" applyNumberFormat="1" applyFont="1" applyBorder="1" applyAlignment="1">
      <alignment horizontal="center"/>
    </xf>
    <xf numFmtId="9" fontId="2" fillId="0" borderId="13" xfId="0" applyNumberFormat="1" applyFont="1" applyBorder="1" applyAlignment="1">
      <alignment horizontal="center"/>
    </xf>
    <xf numFmtId="9" fontId="2" fillId="0" borderId="1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al" xfId="0" builtinId="0"/>
  </cellStyles>
  <dxfs count="664"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9"/>
  <dimension ref="B1:N52"/>
  <sheetViews>
    <sheetView workbookViewId="0">
      <selection activeCell="N3" sqref="N3"/>
    </sheetView>
  </sheetViews>
  <sheetFormatPr defaultColWidth="10.875" defaultRowHeight="12"/>
  <cols>
    <col min="1" max="1" width="4.125" style="1" customWidth="1"/>
    <col min="2" max="2" width="10.875" style="1" customWidth="1"/>
    <col min="3" max="11" width="8.875" style="1" customWidth="1"/>
    <col min="12" max="16384" width="10.875" style="1"/>
  </cols>
  <sheetData>
    <row r="1" spans="2:14" ht="12.75" thickBot="1"/>
    <row r="2" spans="2:14">
      <c r="C2" s="100" t="s">
        <v>45</v>
      </c>
      <c r="D2" s="101"/>
      <c r="E2" s="102"/>
      <c r="F2" s="100" t="s">
        <v>46</v>
      </c>
      <c r="G2" s="101"/>
      <c r="H2" s="102"/>
      <c r="I2" s="100" t="s">
        <v>68</v>
      </c>
      <c r="J2" s="101"/>
      <c r="K2" s="102"/>
      <c r="M2" s="56" t="s">
        <v>60</v>
      </c>
      <c r="N2" s="56" t="s">
        <v>76</v>
      </c>
    </row>
    <row r="3" spans="2:14" ht="12.75" thickBot="1">
      <c r="C3" s="57" t="s">
        <v>42</v>
      </c>
      <c r="D3" s="58" t="s">
        <v>43</v>
      </c>
      <c r="E3" s="59" t="s">
        <v>44</v>
      </c>
      <c r="F3" s="57" t="s">
        <v>42</v>
      </c>
      <c r="G3" s="58" t="s">
        <v>43</v>
      </c>
      <c r="H3" s="59" t="s">
        <v>44</v>
      </c>
      <c r="I3" s="57" t="s">
        <v>42</v>
      </c>
      <c r="J3" s="58" t="s">
        <v>43</v>
      </c>
      <c r="K3" s="59" t="s">
        <v>44</v>
      </c>
      <c r="M3" s="56" t="s">
        <v>61</v>
      </c>
      <c r="N3" s="56" t="s">
        <v>78</v>
      </c>
    </row>
    <row r="4" spans="2:14">
      <c r="B4" s="13" t="s">
        <v>75</v>
      </c>
      <c r="C4" s="21" t="e">
        <f>#REF!</f>
        <v>#REF!</v>
      </c>
      <c r="D4" s="22" t="e">
        <f>#REF!</f>
        <v>#REF!</v>
      </c>
      <c r="E4" s="23" t="e">
        <f>#REF!</f>
        <v>#REF!</v>
      </c>
      <c r="F4" s="21" t="e">
        <f>#REF!</f>
        <v>#REF!</v>
      </c>
      <c r="G4" s="22" t="e">
        <f>#REF!</f>
        <v>#REF!</v>
      </c>
      <c r="H4" s="23" t="e">
        <f>#REF!</f>
        <v>#REF!</v>
      </c>
      <c r="I4" s="21"/>
      <c r="J4" s="22"/>
      <c r="K4" s="23"/>
    </row>
    <row r="5" spans="2:14">
      <c r="B5" s="24" t="s">
        <v>7</v>
      </c>
      <c r="C5" s="44" t="e">
        <f>#REF!</f>
        <v>#REF!</v>
      </c>
      <c r="D5" s="45" t="e">
        <f>#REF!</f>
        <v>#REF!</v>
      </c>
      <c r="E5" s="46" t="e">
        <f>#REF!</f>
        <v>#REF!</v>
      </c>
      <c r="F5" s="44" t="e">
        <f>#REF!</f>
        <v>#REF!</v>
      </c>
      <c r="G5" s="45" t="e">
        <f>#REF!</f>
        <v>#REF!</v>
      </c>
      <c r="H5" s="46" t="e">
        <f>#REF!</f>
        <v>#REF!</v>
      </c>
      <c r="I5" s="44"/>
      <c r="J5" s="45"/>
      <c r="K5" s="46"/>
    </row>
    <row r="6" spans="2:14">
      <c r="B6" s="24" t="s">
        <v>14</v>
      </c>
      <c r="C6" s="44" t="e">
        <f>#REF!</f>
        <v>#REF!</v>
      </c>
      <c r="D6" s="45" t="e">
        <f>#REF!</f>
        <v>#REF!</v>
      </c>
      <c r="E6" s="46" t="e">
        <f>#REF!</f>
        <v>#REF!</v>
      </c>
      <c r="F6" s="44" t="e">
        <f>#REF!</f>
        <v>#REF!</v>
      </c>
      <c r="G6" s="45" t="e">
        <f>#REF!</f>
        <v>#REF!</v>
      </c>
      <c r="H6" s="46" t="e">
        <f>#REF!</f>
        <v>#REF!</v>
      </c>
      <c r="I6" s="44"/>
      <c r="J6" s="45"/>
      <c r="K6" s="46"/>
    </row>
    <row r="7" spans="2:14">
      <c r="B7" s="24" t="s">
        <v>20</v>
      </c>
      <c r="C7" s="44" t="e">
        <f>#REF!</f>
        <v>#REF!</v>
      </c>
      <c r="D7" s="45" t="e">
        <f>#REF!</f>
        <v>#REF!</v>
      </c>
      <c r="E7" s="46" t="e">
        <f>#REF!</f>
        <v>#REF!</v>
      </c>
      <c r="F7" s="44" t="e">
        <f>#REF!</f>
        <v>#REF!</v>
      </c>
      <c r="G7" s="45" t="e">
        <f>#REF!</f>
        <v>#REF!</v>
      </c>
      <c r="H7" s="46" t="e">
        <f>#REF!</f>
        <v>#REF!</v>
      </c>
      <c r="I7" s="44"/>
      <c r="J7" s="45"/>
      <c r="K7" s="46"/>
    </row>
    <row r="8" spans="2:14" ht="12.75" thickBot="1">
      <c r="B8" s="24" t="s">
        <v>30</v>
      </c>
      <c r="C8" s="44" t="e">
        <f>#REF!</f>
        <v>#REF!</v>
      </c>
      <c r="D8" s="45" t="e">
        <f>#REF!</f>
        <v>#REF!</v>
      </c>
      <c r="E8" s="46" t="e">
        <f>#REF!</f>
        <v>#REF!</v>
      </c>
      <c r="F8" s="44" t="e">
        <f>#REF!</f>
        <v>#REF!</v>
      </c>
      <c r="G8" s="45" t="e">
        <f>#REF!</f>
        <v>#REF!</v>
      </c>
      <c r="H8" s="46" t="e">
        <f>#REF!</f>
        <v>#REF!</v>
      </c>
      <c r="I8" s="44"/>
      <c r="J8" s="45"/>
      <c r="K8" s="46"/>
    </row>
    <row r="9" spans="2:14">
      <c r="B9" s="93" t="s">
        <v>47</v>
      </c>
      <c r="C9" s="22" t="e">
        <f>#REF!</f>
        <v>#REF!</v>
      </c>
      <c r="D9" s="22" t="e">
        <f>#REF!</f>
        <v>#REF!</v>
      </c>
      <c r="E9" s="23" t="e">
        <f>#REF!</f>
        <v>#REF!</v>
      </c>
      <c r="F9" s="22" t="e">
        <f>#REF!</f>
        <v>#REF!</v>
      </c>
      <c r="G9" s="22" t="e">
        <f>#REF!</f>
        <v>#REF!</v>
      </c>
      <c r="H9" s="23" t="e">
        <f>#REF!</f>
        <v>#REF!</v>
      </c>
      <c r="I9" s="22"/>
      <c r="J9" s="22"/>
      <c r="K9" s="23"/>
      <c r="M9" s="56" t="s">
        <v>58</v>
      </c>
    </row>
    <row r="10" spans="2:14" ht="12.75" thickBot="1">
      <c r="B10" s="34"/>
      <c r="C10" s="60" t="e">
        <f>#REF!</f>
        <v>#REF!</v>
      </c>
      <c r="D10" s="60" t="e">
        <f>#REF!</f>
        <v>#REF!</v>
      </c>
      <c r="E10" s="61" t="e">
        <f>#REF!</f>
        <v>#REF!</v>
      </c>
      <c r="F10" s="60" t="e">
        <f>#REF!</f>
        <v>#REF!</v>
      </c>
      <c r="G10" s="60" t="e">
        <f>#REF!</f>
        <v>#REF!</v>
      </c>
      <c r="H10" s="61" t="e">
        <f>#REF!</f>
        <v>#REF!</v>
      </c>
      <c r="I10" s="60"/>
      <c r="J10" s="60"/>
      <c r="K10" s="61"/>
      <c r="M10" s="1" t="s">
        <v>59</v>
      </c>
    </row>
    <row r="11" spans="2:14" ht="12.75" thickBot="1">
      <c r="B11" s="92" t="s">
        <v>67</v>
      </c>
      <c r="C11" s="51" t="e">
        <f>#REF!</f>
        <v>#REF!</v>
      </c>
      <c r="D11" s="52" t="e">
        <f>#REF!</f>
        <v>#REF!</v>
      </c>
      <c r="E11" s="53" t="e">
        <f>#REF!</f>
        <v>#REF!</v>
      </c>
      <c r="F11" s="51" t="e">
        <f>#REF!</f>
        <v>#REF!</v>
      </c>
      <c r="G11" s="52" t="e">
        <f>#REF!</f>
        <v>#REF!</v>
      </c>
      <c r="H11" s="53" t="e">
        <f>#REF!</f>
        <v>#REF!</v>
      </c>
      <c r="I11" s="51"/>
      <c r="J11" s="52"/>
      <c r="K11" s="53"/>
    </row>
    <row r="12" spans="2:14">
      <c r="B12" s="24" t="s">
        <v>48</v>
      </c>
      <c r="C12" s="94" t="e">
        <f>#REF!</f>
        <v>#REF!</v>
      </c>
      <c r="D12" s="95"/>
      <c r="E12" s="96"/>
      <c r="F12" s="94" t="e">
        <f>#REF!</f>
        <v>#REF!</v>
      </c>
      <c r="G12" s="95"/>
      <c r="H12" s="96"/>
      <c r="I12" s="94"/>
      <c r="J12" s="95"/>
      <c r="K12" s="96"/>
    </row>
    <row r="13" spans="2:14" ht="12.75" thickBot="1">
      <c r="B13" s="34" t="s">
        <v>49</v>
      </c>
      <c r="C13" s="97" t="e">
        <f>#REF!</f>
        <v>#REF!</v>
      </c>
      <c r="D13" s="98"/>
      <c r="E13" s="99"/>
      <c r="F13" s="97" t="e">
        <f>#REF!</f>
        <v>#REF!</v>
      </c>
      <c r="G13" s="98"/>
      <c r="H13" s="99"/>
      <c r="I13" s="97"/>
      <c r="J13" s="98"/>
      <c r="K13" s="99"/>
      <c r="M13" s="56" t="s">
        <v>74</v>
      </c>
    </row>
    <row r="14" spans="2:14" ht="12.75" thickBot="1"/>
    <row r="15" spans="2:14">
      <c r="C15" s="100" t="s">
        <v>50</v>
      </c>
      <c r="D15" s="101"/>
      <c r="E15" s="102"/>
      <c r="F15" s="100" t="s">
        <v>51</v>
      </c>
      <c r="G15" s="101"/>
      <c r="H15" s="102"/>
      <c r="I15" s="100" t="s">
        <v>69</v>
      </c>
      <c r="J15" s="101"/>
      <c r="K15" s="102"/>
    </row>
    <row r="16" spans="2:14" ht="12.75" thickBot="1">
      <c r="C16" s="87" t="s">
        <v>42</v>
      </c>
      <c r="D16" s="9" t="s">
        <v>43</v>
      </c>
      <c r="E16" s="86" t="s">
        <v>44</v>
      </c>
      <c r="F16" s="87" t="s">
        <v>42</v>
      </c>
      <c r="G16" s="9" t="s">
        <v>43</v>
      </c>
      <c r="H16" s="86" t="s">
        <v>44</v>
      </c>
      <c r="I16" s="87" t="s">
        <v>42</v>
      </c>
      <c r="J16" s="9" t="s">
        <v>43</v>
      </c>
      <c r="K16" s="86" t="s">
        <v>44</v>
      </c>
    </row>
    <row r="17" spans="2:11">
      <c r="B17" s="13" t="s">
        <v>75</v>
      </c>
      <c r="C17" s="21">
        <f>'RA-HE'!T111</f>
        <v>-5.5338483089806267E-5</v>
      </c>
      <c r="D17" s="22">
        <f>'RA-HE'!U111</f>
        <v>-1.7684983259114162E-4</v>
      </c>
      <c r="E17" s="23">
        <f>'RA-HE'!V111</f>
        <v>-9.3420334144378447E-4</v>
      </c>
      <c r="F17" s="21">
        <f>'RA-LC'!T111</f>
        <v>3.060003986860016E-5</v>
      </c>
      <c r="G17" s="22">
        <f>'RA-LC'!U111</f>
        <v>2.1614000065267591E-4</v>
      </c>
      <c r="H17" s="23">
        <f>'RA-LC'!V111</f>
        <v>6.9584013074597273E-4</v>
      </c>
      <c r="I17" s="21">
        <f>'RA-HE10'!T99</f>
        <v>6.1176048126213023E-4</v>
      </c>
      <c r="J17" s="22">
        <f>'RA-HE10'!U99</f>
        <v>-4.8909511037417697E-4</v>
      </c>
      <c r="K17" s="23">
        <f>'RA-HE10'!V99</f>
        <v>2.5212762701795621E-4</v>
      </c>
    </row>
    <row r="18" spans="2:11">
      <c r="B18" s="24" t="s">
        <v>7</v>
      </c>
      <c r="C18" s="44">
        <f>'RA-HE'!T100</f>
        <v>-7.129795529776661E-5</v>
      </c>
      <c r="D18" s="45">
        <f>'RA-HE'!U100</f>
        <v>-3.8464569930387606E-4</v>
      </c>
      <c r="E18" s="46">
        <f>'RA-HE'!V100</f>
        <v>6.1874220545463652E-4</v>
      </c>
      <c r="F18" s="44">
        <f>'RA-LC'!T100</f>
        <v>1.6914184895933106E-5</v>
      </c>
      <c r="G18" s="45">
        <f>'RA-LC'!U100</f>
        <v>-7.1273424935669463E-5</v>
      </c>
      <c r="H18" s="46">
        <f>'RA-LC'!V100</f>
        <v>1.0387769366948518E-5</v>
      </c>
      <c r="I18" s="44">
        <f>'RA-HE10'!T100</f>
        <v>1.4146587103252005E-4</v>
      </c>
      <c r="J18" s="45">
        <f>'RA-HE10'!U100</f>
        <v>-3.440626696617821E-4</v>
      </c>
      <c r="K18" s="46">
        <f>'RA-HE10'!V100</f>
        <v>-4.5367083459435517E-5</v>
      </c>
    </row>
    <row r="19" spans="2:11">
      <c r="B19" s="24" t="s">
        <v>14</v>
      </c>
      <c r="C19" s="44">
        <f>'RA-HE'!T101</f>
        <v>-1.2936235403246399E-4</v>
      </c>
      <c r="D19" s="45">
        <f>'RA-HE'!U101</f>
        <v>-1.341110942411905E-4</v>
      </c>
      <c r="E19" s="46">
        <f>'RA-HE'!V101</f>
        <v>8.4975065391099114E-4</v>
      </c>
      <c r="F19" s="44">
        <f>'RA-LC'!T101</f>
        <v>1.3532477027503043E-4</v>
      </c>
      <c r="G19" s="45">
        <f>'RA-LC'!U101</f>
        <v>-5.825316694353655E-4</v>
      </c>
      <c r="H19" s="46">
        <f>'RA-LC'!V101</f>
        <v>1.7906815314291946E-4</v>
      </c>
      <c r="I19" s="44"/>
      <c r="J19" s="45"/>
      <c r="K19" s="46"/>
    </row>
    <row r="20" spans="2:11">
      <c r="B20" s="24" t="s">
        <v>20</v>
      </c>
      <c r="C20" s="44">
        <f>'RA-HE'!T102</f>
        <v>3.7499563850834639E-4</v>
      </c>
      <c r="D20" s="45">
        <f>'RA-HE'!U102</f>
        <v>-7.6334831718871676E-4</v>
      </c>
      <c r="E20" s="46">
        <f>'RA-HE'!V102</f>
        <v>-6.9169366155208412E-4</v>
      </c>
      <c r="F20" s="44">
        <f>'RA-LC'!T102</f>
        <v>5.0460943448543683E-4</v>
      </c>
      <c r="G20" s="45">
        <f>'RA-LC'!U102</f>
        <v>4.4974879382947419E-4</v>
      </c>
      <c r="H20" s="46">
        <f>'RA-LC'!V102</f>
        <v>-1.1555025282938836E-4</v>
      </c>
      <c r="I20" s="44"/>
      <c r="J20" s="45"/>
      <c r="K20" s="46"/>
    </row>
    <row r="21" spans="2:11" ht="12.75" thickBot="1">
      <c r="B21" s="24" t="s">
        <v>30</v>
      </c>
      <c r="C21" s="87"/>
      <c r="D21" s="9"/>
      <c r="E21" s="86"/>
      <c r="F21" s="87"/>
      <c r="G21" s="9"/>
      <c r="H21" s="86"/>
      <c r="I21" s="87"/>
      <c r="J21" s="9"/>
      <c r="K21" s="86"/>
    </row>
    <row r="22" spans="2:11">
      <c r="B22" s="62" t="s">
        <v>47</v>
      </c>
      <c r="C22" s="22">
        <f>'RA-HE'!T112</f>
        <v>3.435775968233893E-5</v>
      </c>
      <c r="D22" s="22">
        <f>'RA-HE'!U112</f>
        <v>-3.9111772049475285E-4</v>
      </c>
      <c r="E22" s="23">
        <f>'RA-HE'!V112</f>
        <v>1.2383548758808279E-4</v>
      </c>
      <c r="F22" s="22">
        <f>'RA-LC'!T112</f>
        <v>1.8036718821724899E-4</v>
      </c>
      <c r="G22" s="22">
        <f>'RA-LC'!U112</f>
        <v>-3.0347908386437379E-5</v>
      </c>
      <c r="H22" s="23">
        <f>'RA-LC'!V112</f>
        <v>1.1317938063872083E-4</v>
      </c>
      <c r="I22" s="22">
        <f>'RA-HE10'!T112</f>
        <v>3.5048569780123567E-4</v>
      </c>
      <c r="J22" s="22">
        <f>'RA-HE10'!U112</f>
        <v>-4.085215322006243E-4</v>
      </c>
      <c r="K22" s="23">
        <f>'RA-HE10'!V112</f>
        <v>8.6852787863849696E-5</v>
      </c>
    </row>
    <row r="23" spans="2:11" ht="12.75" thickBot="1">
      <c r="B23" s="34"/>
      <c r="C23" s="60">
        <f>'RA-HE'!W112</f>
        <v>4.3579015305258055E-5</v>
      </c>
      <c r="D23" s="60">
        <f>'RA-HE'!X112</f>
        <v>-4.2441966511545343E-4</v>
      </c>
      <c r="E23" s="61">
        <f>'RA-HE'!Y112</f>
        <v>8.8895201869336007E-5</v>
      </c>
      <c r="F23" s="60">
        <f>'RA-LC'!W112</f>
        <v>1.6840205482127057E-4</v>
      </c>
      <c r="G23" s="60">
        <f>'RA-LC'!X112</f>
        <v>-3.5864070258336449E-5</v>
      </c>
      <c r="H23" s="61">
        <f>'RA-LC'!Y112</f>
        <v>-6.7528513680414902E-6</v>
      </c>
      <c r="I23" s="60">
        <f>'RA-HE10'!W112</f>
        <v>3.6525579733923428E-4</v>
      </c>
      <c r="J23" s="60">
        <f>'RA-HE10'!X112</f>
        <v>-5.8098081390069015E-4</v>
      </c>
      <c r="K23" s="61">
        <f>'RA-HE10'!Y112</f>
        <v>1.7957387647478859E-4</v>
      </c>
    </row>
    <row r="24" spans="2:11" ht="12.75" thickBot="1">
      <c r="B24" s="34" t="s">
        <v>67</v>
      </c>
      <c r="C24" s="48">
        <f>'RA-HE'!T104</f>
        <v>-2.423363042267368E-4</v>
      </c>
      <c r="D24" s="49">
        <f>'RA-HE'!U104</f>
        <v>-3.2124744469419486E-4</v>
      </c>
      <c r="E24" s="50">
        <f>'RA-HE'!V104</f>
        <v>-1.4791899931351771E-4</v>
      </c>
      <c r="F24" s="48">
        <f>'RA-LC'!T104</f>
        <v>2.8897874125072276E-4</v>
      </c>
      <c r="G24" s="49">
        <f>'RA-LC'!U104</f>
        <v>5.6582135197374983E-4</v>
      </c>
      <c r="H24" s="50">
        <f>'RA-LC'!V104</f>
        <v>4.0279784957580889E-4</v>
      </c>
      <c r="I24" s="48"/>
      <c r="J24" s="49"/>
      <c r="K24" s="50"/>
    </row>
    <row r="25" spans="2:11">
      <c r="B25" s="13" t="s">
        <v>48</v>
      </c>
      <c r="C25" s="94"/>
      <c r="D25" s="95"/>
      <c r="E25" s="96"/>
      <c r="F25" s="94"/>
      <c r="G25" s="95"/>
      <c r="H25" s="96"/>
      <c r="I25" s="94"/>
      <c r="J25" s="95"/>
      <c r="K25" s="96"/>
    </row>
    <row r="26" spans="2:11" ht="12.75" thickBot="1">
      <c r="B26" s="34" t="s">
        <v>49</v>
      </c>
      <c r="C26" s="97"/>
      <c r="D26" s="98"/>
      <c r="E26" s="99"/>
      <c r="F26" s="97"/>
      <c r="G26" s="98"/>
      <c r="H26" s="99"/>
      <c r="I26" s="97"/>
      <c r="J26" s="98"/>
      <c r="K26" s="99"/>
    </row>
    <row r="27" spans="2:11" ht="12.75" thickBot="1"/>
    <row r="28" spans="2:11">
      <c r="C28" s="100" t="s">
        <v>52</v>
      </c>
      <c r="D28" s="101"/>
      <c r="E28" s="102"/>
      <c r="F28" s="100" t="s">
        <v>53</v>
      </c>
      <c r="G28" s="101"/>
      <c r="H28" s="102"/>
      <c r="I28" s="100" t="s">
        <v>70</v>
      </c>
      <c r="J28" s="101"/>
      <c r="K28" s="102"/>
    </row>
    <row r="29" spans="2:11" ht="12.75" thickBot="1">
      <c r="C29" s="87" t="s">
        <v>42</v>
      </c>
      <c r="D29" s="9" t="s">
        <v>43</v>
      </c>
      <c r="E29" s="86" t="s">
        <v>44</v>
      </c>
      <c r="F29" s="87" t="s">
        <v>42</v>
      </c>
      <c r="G29" s="9" t="s">
        <v>43</v>
      </c>
      <c r="H29" s="86" t="s">
        <v>44</v>
      </c>
      <c r="I29" s="87" t="s">
        <v>42</v>
      </c>
      <c r="J29" s="9" t="s">
        <v>43</v>
      </c>
      <c r="K29" s="86" t="s">
        <v>44</v>
      </c>
    </row>
    <row r="30" spans="2:11">
      <c r="B30" s="13" t="s">
        <v>2</v>
      </c>
      <c r="C30" s="10"/>
      <c r="D30" s="11"/>
      <c r="E30" s="12"/>
      <c r="F30" s="10"/>
      <c r="G30" s="11"/>
      <c r="H30" s="12"/>
      <c r="I30" s="10"/>
      <c r="J30" s="11"/>
      <c r="K30" s="12"/>
    </row>
    <row r="31" spans="2:11">
      <c r="B31" s="24" t="s">
        <v>7</v>
      </c>
      <c r="C31" s="44" t="e">
        <f>#REF!</f>
        <v>#REF!</v>
      </c>
      <c r="D31" s="45" t="e">
        <f>#REF!</f>
        <v>#REF!</v>
      </c>
      <c r="E31" s="46" t="e">
        <f>#REF!</f>
        <v>#REF!</v>
      </c>
      <c r="F31" s="44" t="e">
        <f>#REF!</f>
        <v>#REF!</v>
      </c>
      <c r="G31" s="45" t="e">
        <f>#REF!</f>
        <v>#REF!</v>
      </c>
      <c r="H31" s="46" t="e">
        <f>#REF!</f>
        <v>#REF!</v>
      </c>
      <c r="I31" s="44"/>
      <c r="J31" s="45"/>
      <c r="K31" s="46"/>
    </row>
    <row r="32" spans="2:11">
      <c r="B32" s="24" t="s">
        <v>14</v>
      </c>
      <c r="C32" s="44" t="e">
        <f>#REF!</f>
        <v>#REF!</v>
      </c>
      <c r="D32" s="45" t="e">
        <f>#REF!</f>
        <v>#REF!</v>
      </c>
      <c r="E32" s="46" t="e">
        <f>#REF!</f>
        <v>#REF!</v>
      </c>
      <c r="F32" s="44" t="e">
        <f>#REF!</f>
        <v>#REF!</v>
      </c>
      <c r="G32" s="45" t="e">
        <f>#REF!</f>
        <v>#REF!</v>
      </c>
      <c r="H32" s="46" t="e">
        <f>#REF!</f>
        <v>#REF!</v>
      </c>
      <c r="I32" s="44"/>
      <c r="J32" s="45"/>
      <c r="K32" s="46"/>
    </row>
    <row r="33" spans="2:11">
      <c r="B33" s="24" t="s">
        <v>20</v>
      </c>
      <c r="C33" s="44" t="e">
        <f>#REF!</f>
        <v>#REF!</v>
      </c>
      <c r="D33" s="45" t="e">
        <f>#REF!</f>
        <v>#REF!</v>
      </c>
      <c r="E33" s="46" t="e">
        <f>#REF!</f>
        <v>#REF!</v>
      </c>
      <c r="F33" s="44" t="e">
        <f>#REF!</f>
        <v>#REF!</v>
      </c>
      <c r="G33" s="45" t="e">
        <f>#REF!</f>
        <v>#REF!</v>
      </c>
      <c r="H33" s="46" t="e">
        <f>#REF!</f>
        <v>#REF!</v>
      </c>
      <c r="I33" s="44"/>
      <c r="J33" s="45"/>
      <c r="K33" s="46"/>
    </row>
    <row r="34" spans="2:11" ht="12.75" thickBot="1">
      <c r="B34" s="24" t="s">
        <v>30</v>
      </c>
      <c r="C34" s="44" t="e">
        <f>#REF!</f>
        <v>#REF!</v>
      </c>
      <c r="D34" s="45" t="e">
        <f>#REF!</f>
        <v>#REF!</v>
      </c>
      <c r="E34" s="46" t="e">
        <f>#REF!</f>
        <v>#REF!</v>
      </c>
      <c r="F34" s="44" t="e">
        <f>#REF!</f>
        <v>#REF!</v>
      </c>
      <c r="G34" s="45" t="e">
        <f>#REF!</f>
        <v>#REF!</v>
      </c>
      <c r="H34" s="46" t="e">
        <f>#REF!</f>
        <v>#REF!</v>
      </c>
      <c r="I34" s="44"/>
      <c r="J34" s="45"/>
      <c r="K34" s="46"/>
    </row>
    <row r="35" spans="2:11">
      <c r="B35" s="62" t="s">
        <v>47</v>
      </c>
      <c r="C35" s="22" t="e">
        <f>#REF!</f>
        <v>#REF!</v>
      </c>
      <c r="D35" s="22" t="e">
        <f>#REF!</f>
        <v>#REF!</v>
      </c>
      <c r="E35" s="23" t="e">
        <f>#REF!</f>
        <v>#REF!</v>
      </c>
      <c r="F35" s="22" t="e">
        <f>#REF!</f>
        <v>#REF!</v>
      </c>
      <c r="G35" s="22" t="e">
        <f>#REF!</f>
        <v>#REF!</v>
      </c>
      <c r="H35" s="23" t="e">
        <f>#REF!</f>
        <v>#REF!</v>
      </c>
      <c r="I35" s="45"/>
      <c r="J35" s="45"/>
      <c r="K35" s="46"/>
    </row>
    <row r="36" spans="2:11" ht="12.75" thickBot="1">
      <c r="B36" s="34"/>
      <c r="C36" s="60" t="e">
        <f>#REF!</f>
        <v>#REF!</v>
      </c>
      <c r="D36" s="60" t="e">
        <f>#REF!</f>
        <v>#REF!</v>
      </c>
      <c r="E36" s="61" t="e">
        <f>#REF!</f>
        <v>#REF!</v>
      </c>
      <c r="F36" s="60" t="e">
        <f>#REF!</f>
        <v>#REF!</v>
      </c>
      <c r="G36" s="60" t="e">
        <f>#REF!</f>
        <v>#REF!</v>
      </c>
      <c r="H36" s="61" t="e">
        <f>#REF!</f>
        <v>#REF!</v>
      </c>
      <c r="I36" s="60"/>
      <c r="J36" s="60"/>
      <c r="K36" s="61"/>
    </row>
    <row r="37" spans="2:11" ht="12.75" thickBot="1">
      <c r="B37" s="34" t="s">
        <v>67</v>
      </c>
      <c r="C37" s="48" t="e">
        <f>#REF!</f>
        <v>#REF!</v>
      </c>
      <c r="D37" s="49" t="e">
        <f>#REF!</f>
        <v>#REF!</v>
      </c>
      <c r="E37" s="50" t="e">
        <f>#REF!</f>
        <v>#REF!</v>
      </c>
      <c r="F37" s="48" t="e">
        <f>#REF!</f>
        <v>#REF!</v>
      </c>
      <c r="G37" s="49" t="e">
        <f>#REF!</f>
        <v>#REF!</v>
      </c>
      <c r="H37" s="50" t="e">
        <f>#REF!</f>
        <v>#REF!</v>
      </c>
      <c r="I37" s="48"/>
      <c r="J37" s="49"/>
      <c r="K37" s="50"/>
    </row>
    <row r="38" spans="2:11">
      <c r="B38" s="13" t="s">
        <v>48</v>
      </c>
      <c r="C38" s="94" t="e">
        <f>#REF!</f>
        <v>#REF!</v>
      </c>
      <c r="D38" s="95"/>
      <c r="E38" s="96"/>
      <c r="F38" s="94" t="e">
        <f>#REF!</f>
        <v>#REF!</v>
      </c>
      <c r="G38" s="95"/>
      <c r="H38" s="96"/>
      <c r="I38" s="94"/>
      <c r="J38" s="95"/>
      <c r="K38" s="96"/>
    </row>
    <row r="39" spans="2:11" ht="12.75" thickBot="1">
      <c r="B39" s="34" t="s">
        <v>49</v>
      </c>
      <c r="C39" s="97" t="e">
        <f>#REF!</f>
        <v>#REF!</v>
      </c>
      <c r="D39" s="98"/>
      <c r="E39" s="99"/>
      <c r="F39" s="97" t="e">
        <f>#REF!</f>
        <v>#REF!</v>
      </c>
      <c r="G39" s="98"/>
      <c r="H39" s="99"/>
      <c r="I39" s="97"/>
      <c r="J39" s="98"/>
      <c r="K39" s="99"/>
    </row>
    <row r="40" spans="2:11" ht="12.75" thickBot="1"/>
    <row r="41" spans="2:11">
      <c r="C41" s="100" t="s">
        <v>54</v>
      </c>
      <c r="D41" s="101"/>
      <c r="E41" s="102"/>
      <c r="F41" s="100" t="s">
        <v>55</v>
      </c>
      <c r="G41" s="101"/>
      <c r="H41" s="102"/>
      <c r="I41" s="100" t="s">
        <v>71</v>
      </c>
      <c r="J41" s="101"/>
      <c r="K41" s="102"/>
    </row>
    <row r="42" spans="2:11" ht="12.75" thickBot="1">
      <c r="C42" s="87" t="s">
        <v>42</v>
      </c>
      <c r="D42" s="9" t="s">
        <v>43</v>
      </c>
      <c r="E42" s="86" t="s">
        <v>44</v>
      </c>
      <c r="F42" s="87" t="s">
        <v>42</v>
      </c>
      <c r="G42" s="9" t="s">
        <v>43</v>
      </c>
      <c r="H42" s="86" t="s">
        <v>44</v>
      </c>
      <c r="I42" s="87" t="s">
        <v>42</v>
      </c>
      <c r="J42" s="9" t="s">
        <v>43</v>
      </c>
      <c r="K42" s="86" t="s">
        <v>44</v>
      </c>
    </row>
    <row r="43" spans="2:11">
      <c r="B43" s="13" t="s">
        <v>2</v>
      </c>
      <c r="C43" s="10"/>
      <c r="D43" s="11"/>
      <c r="E43" s="12"/>
      <c r="F43" s="10"/>
      <c r="G43" s="11"/>
      <c r="H43" s="12"/>
      <c r="I43" s="10"/>
      <c r="J43" s="11"/>
      <c r="K43" s="12"/>
    </row>
    <row r="44" spans="2:11">
      <c r="B44" s="24" t="s">
        <v>7</v>
      </c>
      <c r="C44" s="44"/>
      <c r="D44" s="45"/>
      <c r="E44" s="46"/>
      <c r="F44" s="44"/>
      <c r="G44" s="45"/>
      <c r="H44" s="46"/>
      <c r="I44" s="44"/>
      <c r="J44" s="45"/>
      <c r="K44" s="46"/>
    </row>
    <row r="45" spans="2:11">
      <c r="B45" s="24" t="s">
        <v>14</v>
      </c>
      <c r="C45" s="44"/>
      <c r="D45" s="45"/>
      <c r="E45" s="46"/>
      <c r="F45" s="44"/>
      <c r="G45" s="45"/>
      <c r="H45" s="46"/>
      <c r="I45" s="44"/>
      <c r="J45" s="45"/>
      <c r="K45" s="46"/>
    </row>
    <row r="46" spans="2:11">
      <c r="B46" s="24" t="s">
        <v>20</v>
      </c>
      <c r="C46" s="44"/>
      <c r="D46" s="45"/>
      <c r="E46" s="46"/>
      <c r="F46" s="44"/>
      <c r="G46" s="45"/>
      <c r="H46" s="46"/>
      <c r="I46" s="44"/>
      <c r="J46" s="45"/>
      <c r="K46" s="46"/>
    </row>
    <row r="47" spans="2:11" ht="12.75" thickBot="1">
      <c r="B47" s="24" t="s">
        <v>30</v>
      </c>
      <c r="C47" s="44"/>
      <c r="D47" s="45"/>
      <c r="E47" s="46"/>
      <c r="F47" s="44"/>
      <c r="G47" s="45"/>
      <c r="H47" s="46"/>
      <c r="I47" s="44"/>
      <c r="J47" s="45"/>
      <c r="K47" s="46"/>
    </row>
    <row r="48" spans="2:11">
      <c r="B48" s="62" t="s">
        <v>47</v>
      </c>
      <c r="C48" s="22"/>
      <c r="D48" s="22"/>
      <c r="E48" s="23"/>
      <c r="F48" s="22"/>
      <c r="G48" s="22"/>
      <c r="H48" s="23"/>
      <c r="I48" s="22"/>
      <c r="J48" s="22"/>
      <c r="K48" s="23"/>
    </row>
    <row r="49" spans="2:11" ht="12.75" thickBot="1">
      <c r="B49" s="34"/>
      <c r="C49" s="60"/>
      <c r="D49" s="60"/>
      <c r="E49" s="61"/>
      <c r="F49" s="60"/>
      <c r="G49" s="60"/>
      <c r="H49" s="61"/>
      <c r="I49" s="60"/>
      <c r="J49" s="60"/>
      <c r="K49" s="61"/>
    </row>
    <row r="50" spans="2:11" ht="12.75" thickBot="1">
      <c r="B50" s="34" t="s">
        <v>67</v>
      </c>
      <c r="C50" s="48"/>
      <c r="D50" s="49"/>
      <c r="E50" s="50"/>
      <c r="F50" s="48"/>
      <c r="G50" s="49"/>
      <c r="H50" s="50"/>
      <c r="I50" s="48"/>
      <c r="J50" s="49"/>
      <c r="K50" s="50"/>
    </row>
    <row r="51" spans="2:11">
      <c r="B51" s="13" t="s">
        <v>48</v>
      </c>
      <c r="C51" s="94"/>
      <c r="D51" s="95"/>
      <c r="E51" s="96"/>
      <c r="F51" s="94"/>
      <c r="G51" s="95"/>
      <c r="H51" s="96"/>
      <c r="I51" s="94"/>
      <c r="J51" s="95"/>
      <c r="K51" s="96"/>
    </row>
    <row r="52" spans="2:11" ht="12.75" thickBot="1">
      <c r="B52" s="34" t="s">
        <v>49</v>
      </c>
      <c r="C52" s="97"/>
      <c r="D52" s="98"/>
      <c r="E52" s="99"/>
      <c r="F52" s="97"/>
      <c r="G52" s="98"/>
      <c r="H52" s="99"/>
      <c r="I52" s="97"/>
      <c r="J52" s="98"/>
      <c r="K52" s="99"/>
    </row>
  </sheetData>
  <mergeCells count="36">
    <mergeCell ref="I39:K39"/>
    <mergeCell ref="I41:K41"/>
    <mergeCell ref="I51:K51"/>
    <mergeCell ref="I52:K52"/>
    <mergeCell ref="I2:K2"/>
    <mergeCell ref="I12:K12"/>
    <mergeCell ref="I13:K13"/>
    <mergeCell ref="I15:K15"/>
    <mergeCell ref="I25:K25"/>
    <mergeCell ref="I26:K26"/>
    <mergeCell ref="I28:K28"/>
    <mergeCell ref="I38:K38"/>
    <mergeCell ref="C2:E2"/>
    <mergeCell ref="F2:H2"/>
    <mergeCell ref="C12:E12"/>
    <mergeCell ref="C13:E13"/>
    <mergeCell ref="F12:H12"/>
    <mergeCell ref="F13:H13"/>
    <mergeCell ref="C15:E15"/>
    <mergeCell ref="F15:H15"/>
    <mergeCell ref="F25:H25"/>
    <mergeCell ref="F26:H26"/>
    <mergeCell ref="C25:E25"/>
    <mergeCell ref="C26:E26"/>
    <mergeCell ref="F28:H28"/>
    <mergeCell ref="C28:E28"/>
    <mergeCell ref="F51:H51"/>
    <mergeCell ref="F52:H52"/>
    <mergeCell ref="C51:E51"/>
    <mergeCell ref="C52:E52"/>
    <mergeCell ref="C38:E38"/>
    <mergeCell ref="C39:E39"/>
    <mergeCell ref="F38:H38"/>
    <mergeCell ref="F39:H39"/>
    <mergeCell ref="F41:H41"/>
    <mergeCell ref="C41:E41"/>
  </mergeCells>
  <phoneticPr fontId="1" type="noConversion"/>
  <conditionalFormatting sqref="C17:H21 C30:H34 C43:H47 C4:H9">
    <cfRule type="cellIs" dxfId="663" priority="55" stopIfTrue="1" operator="greaterThan">
      <formula>0.03</formula>
    </cfRule>
    <cfRule type="cellIs" dxfId="662" priority="56" stopIfTrue="1" operator="lessThan">
      <formula>-0.03</formula>
    </cfRule>
  </conditionalFormatting>
  <conditionalFormatting sqref="C22:H22">
    <cfRule type="cellIs" dxfId="661" priority="53" stopIfTrue="1" operator="greaterThan">
      <formula>0.03</formula>
    </cfRule>
    <cfRule type="cellIs" dxfId="660" priority="54" stopIfTrue="1" operator="lessThan">
      <formula>-0.03</formula>
    </cfRule>
  </conditionalFormatting>
  <conditionalFormatting sqref="C35:H35">
    <cfRule type="cellIs" dxfId="659" priority="51" stopIfTrue="1" operator="greaterThan">
      <formula>0.03</formula>
    </cfRule>
    <cfRule type="cellIs" dxfId="658" priority="52" stopIfTrue="1" operator="lessThan">
      <formula>-0.03</formula>
    </cfRule>
  </conditionalFormatting>
  <conditionalFormatting sqref="C48:H48">
    <cfRule type="cellIs" dxfId="657" priority="49" stopIfTrue="1" operator="greaterThan">
      <formula>0.03</formula>
    </cfRule>
    <cfRule type="cellIs" dxfId="656" priority="50" stopIfTrue="1" operator="lessThan">
      <formula>-0.03</formula>
    </cfRule>
  </conditionalFormatting>
  <conditionalFormatting sqref="I17:K21 I30:K34 I43:K47 I4:K9">
    <cfRule type="cellIs" dxfId="655" priority="37" stopIfTrue="1" operator="greaterThan">
      <formula>0.03</formula>
    </cfRule>
    <cfRule type="cellIs" dxfId="654" priority="38" stopIfTrue="1" operator="lessThan">
      <formula>-0.03</formula>
    </cfRule>
  </conditionalFormatting>
  <conditionalFormatting sqref="I22:K22">
    <cfRule type="cellIs" dxfId="653" priority="35" stopIfTrue="1" operator="greaterThan">
      <formula>0.03</formula>
    </cfRule>
    <cfRule type="cellIs" dxfId="652" priority="36" stopIfTrue="1" operator="lessThan">
      <formula>-0.03</formula>
    </cfRule>
  </conditionalFormatting>
  <conditionalFormatting sqref="I35:K35">
    <cfRule type="cellIs" dxfId="651" priority="33" stopIfTrue="1" operator="greaterThan">
      <formula>0.03</formula>
    </cfRule>
    <cfRule type="cellIs" dxfId="650" priority="34" stopIfTrue="1" operator="lessThan">
      <formula>-0.03</formula>
    </cfRule>
  </conditionalFormatting>
  <conditionalFormatting sqref="I48:K48">
    <cfRule type="cellIs" dxfId="649" priority="31" stopIfTrue="1" operator="greaterThan">
      <formula>0.03</formula>
    </cfRule>
    <cfRule type="cellIs" dxfId="648" priority="32" stopIfTrue="1" operator="lessThan">
      <formula>-0.03</formula>
    </cfRule>
  </conditionalFormatting>
  <conditionalFormatting sqref="I11:K11">
    <cfRule type="cellIs" dxfId="647" priority="15" stopIfTrue="1" operator="greaterThan">
      <formula>0.03</formula>
    </cfRule>
    <cfRule type="cellIs" dxfId="646" priority="16" stopIfTrue="1" operator="lessThan">
      <formula>-0.03</formula>
    </cfRule>
  </conditionalFormatting>
  <conditionalFormatting sqref="C11:H11">
    <cfRule type="cellIs" dxfId="645" priority="13" stopIfTrue="1" operator="greaterThan">
      <formula>0.03</formula>
    </cfRule>
    <cfRule type="cellIs" dxfId="644" priority="14" stopIfTrue="1" operator="lessThan">
      <formula>-0.03</formula>
    </cfRule>
  </conditionalFormatting>
  <conditionalFormatting sqref="I24:K24">
    <cfRule type="cellIs" dxfId="643" priority="11" stopIfTrue="1" operator="greaterThan">
      <formula>0.03</formula>
    </cfRule>
    <cfRule type="cellIs" dxfId="642" priority="12" stopIfTrue="1" operator="lessThan">
      <formula>-0.03</formula>
    </cfRule>
  </conditionalFormatting>
  <conditionalFormatting sqref="C24:H24">
    <cfRule type="cellIs" dxfId="641" priority="9" stopIfTrue="1" operator="greaterThan">
      <formula>0.03</formula>
    </cfRule>
    <cfRule type="cellIs" dxfId="640" priority="10" stopIfTrue="1" operator="lessThan">
      <formula>-0.03</formula>
    </cfRule>
  </conditionalFormatting>
  <conditionalFormatting sqref="I37:K37">
    <cfRule type="cellIs" dxfId="639" priority="7" stopIfTrue="1" operator="greaterThan">
      <formula>0.03</formula>
    </cfRule>
    <cfRule type="cellIs" dxfId="638" priority="8" stopIfTrue="1" operator="lessThan">
      <formula>-0.03</formula>
    </cfRule>
  </conditionalFormatting>
  <conditionalFormatting sqref="C37:H37">
    <cfRule type="cellIs" dxfId="637" priority="5" stopIfTrue="1" operator="greaterThan">
      <formula>0.03</formula>
    </cfRule>
    <cfRule type="cellIs" dxfId="636" priority="6" stopIfTrue="1" operator="lessThan">
      <formula>-0.03</formula>
    </cfRule>
  </conditionalFormatting>
  <conditionalFormatting sqref="C50:H50">
    <cfRule type="cellIs" dxfId="635" priority="3" stopIfTrue="1" operator="greaterThan">
      <formula>0.03</formula>
    </cfRule>
    <cfRule type="cellIs" dxfId="634" priority="4" stopIfTrue="1" operator="lessThan">
      <formula>-0.03</formula>
    </cfRule>
  </conditionalFormatting>
  <conditionalFormatting sqref="I50:K50">
    <cfRule type="cellIs" dxfId="633" priority="1" stopIfTrue="1" operator="greaterThan">
      <formula>0.03</formula>
    </cfRule>
    <cfRule type="cellIs" dxfId="632" priority="2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5"/>
  <dimension ref="B1:N52"/>
  <sheetViews>
    <sheetView workbookViewId="0">
      <selection activeCell="M23" sqref="M23"/>
    </sheetView>
  </sheetViews>
  <sheetFormatPr defaultColWidth="10.875" defaultRowHeight="12"/>
  <cols>
    <col min="1" max="1" width="4.125" style="1" customWidth="1"/>
    <col min="2" max="2" width="10.875" style="1" customWidth="1"/>
    <col min="3" max="3" width="9.375" style="1" customWidth="1"/>
    <col min="4" max="11" width="8.875" style="1" customWidth="1"/>
    <col min="12" max="16384" width="10.875" style="1"/>
  </cols>
  <sheetData>
    <row r="1" spans="2:14" ht="12.75" thickBot="1"/>
    <row r="2" spans="2:14">
      <c r="C2" s="100" t="s">
        <v>45</v>
      </c>
      <c r="D2" s="101"/>
      <c r="E2" s="102"/>
      <c r="F2" s="100" t="s">
        <v>46</v>
      </c>
      <c r="G2" s="101"/>
      <c r="H2" s="102"/>
      <c r="I2" s="100" t="s">
        <v>68</v>
      </c>
      <c r="J2" s="101"/>
      <c r="K2" s="102"/>
      <c r="M2" s="56" t="s">
        <v>60</v>
      </c>
      <c r="N2" s="56" t="str">
        <f>Summary!N2</f>
        <v>hm-5.0</v>
      </c>
    </row>
    <row r="3" spans="2:14" ht="12.75" thickBot="1">
      <c r="C3" s="57" t="s">
        <v>42</v>
      </c>
      <c r="D3" s="58" t="s">
        <v>43</v>
      </c>
      <c r="E3" s="59" t="s">
        <v>44</v>
      </c>
      <c r="F3" s="57" t="s">
        <v>42</v>
      </c>
      <c r="G3" s="58" t="s">
        <v>43</v>
      </c>
      <c r="H3" s="59" t="s">
        <v>44</v>
      </c>
      <c r="I3" s="57" t="s">
        <v>42</v>
      </c>
      <c r="J3" s="58" t="s">
        <v>43</v>
      </c>
      <c r="K3" s="59" t="s">
        <v>44</v>
      </c>
      <c r="M3" s="56" t="s">
        <v>61</v>
      </c>
      <c r="N3" s="56" t="str">
        <f>Summary!N3</f>
        <v>hm-5.0-H0137</v>
      </c>
    </row>
    <row r="4" spans="2:14">
      <c r="B4" s="13" t="s">
        <v>2</v>
      </c>
      <c r="C4" s="21" t="e">
        <f>#REF!</f>
        <v>#REF!</v>
      </c>
      <c r="D4" s="22" t="e">
        <f>#REF!</f>
        <v>#REF!</v>
      </c>
      <c r="E4" s="23" t="e">
        <f>#REF!</f>
        <v>#REF!</v>
      </c>
      <c r="F4" s="21" t="e">
        <f>#REF!</f>
        <v>#REF!</v>
      </c>
      <c r="G4" s="22" t="e">
        <f>#REF!</f>
        <v>#REF!</v>
      </c>
      <c r="H4" s="23" t="e">
        <f>#REF!</f>
        <v>#REF!</v>
      </c>
      <c r="I4" s="21" t="e">
        <f>#REF!</f>
        <v>#REF!</v>
      </c>
      <c r="J4" s="22" t="e">
        <f>#REF!</f>
        <v>#REF!</v>
      </c>
      <c r="K4" s="23" t="e">
        <f>#REF!</f>
        <v>#REF!</v>
      </c>
    </row>
    <row r="5" spans="2:14">
      <c r="B5" s="24" t="s">
        <v>7</v>
      </c>
      <c r="C5" s="44" t="e">
        <f>#REF!</f>
        <v>#REF!</v>
      </c>
      <c r="D5" s="45" t="e">
        <f>#REF!</f>
        <v>#REF!</v>
      </c>
      <c r="E5" s="46" t="e">
        <f>#REF!</f>
        <v>#REF!</v>
      </c>
      <c r="F5" s="44" t="e">
        <f>#REF!</f>
        <v>#REF!</v>
      </c>
      <c r="G5" s="45" t="e">
        <f>#REF!</f>
        <v>#REF!</v>
      </c>
      <c r="H5" s="46" t="e">
        <f>#REF!</f>
        <v>#REF!</v>
      </c>
      <c r="I5" s="44" t="e">
        <f>#REF!</f>
        <v>#REF!</v>
      </c>
      <c r="J5" s="45" t="e">
        <f>#REF!</f>
        <v>#REF!</v>
      </c>
      <c r="K5" s="46" t="e">
        <f>#REF!</f>
        <v>#REF!</v>
      </c>
    </row>
    <row r="6" spans="2:14">
      <c r="B6" s="24" t="s">
        <v>14</v>
      </c>
      <c r="C6" s="44" t="e">
        <f>#REF!</f>
        <v>#REF!</v>
      </c>
      <c r="D6" s="45" t="e">
        <f>#REF!</f>
        <v>#REF!</v>
      </c>
      <c r="E6" s="46" t="e">
        <f>#REF!</f>
        <v>#REF!</v>
      </c>
      <c r="F6" s="44" t="e">
        <f>#REF!</f>
        <v>#REF!</v>
      </c>
      <c r="G6" s="45" t="e">
        <f>#REF!</f>
        <v>#REF!</v>
      </c>
      <c r="H6" s="46" t="e">
        <f>#REF!</f>
        <v>#REF!</v>
      </c>
      <c r="I6" s="44" t="e">
        <f>#REF!</f>
        <v>#REF!</v>
      </c>
      <c r="J6" s="45" t="e">
        <f>#REF!</f>
        <v>#REF!</v>
      </c>
      <c r="K6" s="46" t="e">
        <f>#REF!</f>
        <v>#REF!</v>
      </c>
    </row>
    <row r="7" spans="2:14">
      <c r="B7" s="24" t="s">
        <v>20</v>
      </c>
      <c r="C7" s="44" t="e">
        <f>#REF!</f>
        <v>#REF!</v>
      </c>
      <c r="D7" s="45" t="e">
        <f>#REF!</f>
        <v>#REF!</v>
      </c>
      <c r="E7" s="46" t="e">
        <f>#REF!</f>
        <v>#REF!</v>
      </c>
      <c r="F7" s="44" t="e">
        <f>#REF!</f>
        <v>#REF!</v>
      </c>
      <c r="G7" s="45" t="e">
        <f>#REF!</f>
        <v>#REF!</v>
      </c>
      <c r="H7" s="46" t="e">
        <f>#REF!</f>
        <v>#REF!</v>
      </c>
      <c r="I7" s="44" t="e">
        <f>#REF!</f>
        <v>#REF!</v>
      </c>
      <c r="J7" s="45" t="e">
        <f>#REF!</f>
        <v>#REF!</v>
      </c>
      <c r="K7" s="46" t="e">
        <f>#REF!</f>
        <v>#REF!</v>
      </c>
    </row>
    <row r="8" spans="2:14">
      <c r="B8" s="24" t="s">
        <v>30</v>
      </c>
      <c r="C8" s="44" t="e">
        <f>#REF!</f>
        <v>#REF!</v>
      </c>
      <c r="D8" s="45" t="e">
        <f>#REF!</f>
        <v>#REF!</v>
      </c>
      <c r="E8" s="46" t="e">
        <f>#REF!</f>
        <v>#REF!</v>
      </c>
      <c r="F8" s="44" t="e">
        <f>#REF!</f>
        <v>#REF!</v>
      </c>
      <c r="G8" s="45" t="e">
        <f>#REF!</f>
        <v>#REF!</v>
      </c>
      <c r="H8" s="46" t="e">
        <f>#REF!</f>
        <v>#REF!</v>
      </c>
      <c r="I8" s="44" t="e">
        <f>#REF!</f>
        <v>#REF!</v>
      </c>
      <c r="J8" s="45" t="e">
        <f>#REF!</f>
        <v>#REF!</v>
      </c>
      <c r="K8" s="46" t="e">
        <f>#REF!</f>
        <v>#REF!</v>
      </c>
    </row>
    <row r="9" spans="2:14" ht="12.75" thickBot="1">
      <c r="B9" s="24" t="s">
        <v>67</v>
      </c>
      <c r="C9" s="44" t="e">
        <f>#REF!</f>
        <v>#REF!</v>
      </c>
      <c r="D9" s="45" t="e">
        <f>#REF!</f>
        <v>#REF!</v>
      </c>
      <c r="E9" s="46" t="e">
        <f>#REF!</f>
        <v>#REF!</v>
      </c>
      <c r="F9" s="44" t="e">
        <f>#REF!</f>
        <v>#REF!</v>
      </c>
      <c r="G9" s="45" t="e">
        <f>#REF!</f>
        <v>#REF!</v>
      </c>
      <c r="H9" s="46" t="e">
        <f>#REF!</f>
        <v>#REF!</v>
      </c>
      <c r="I9" s="44" t="e">
        <f>#REF!</f>
        <v>#REF!</v>
      </c>
      <c r="J9" s="45" t="e">
        <f>#REF!</f>
        <v>#REF!</v>
      </c>
      <c r="K9" s="46" t="e">
        <f>#REF!</f>
        <v>#REF!</v>
      </c>
    </row>
    <row r="10" spans="2:14">
      <c r="B10" s="62" t="s">
        <v>47</v>
      </c>
      <c r="C10" s="22" t="e">
        <f>#REF!</f>
        <v>#REF!</v>
      </c>
      <c r="D10" s="22" t="e">
        <f>#REF!</f>
        <v>#REF!</v>
      </c>
      <c r="E10" s="23" t="e">
        <f>#REF!</f>
        <v>#REF!</v>
      </c>
      <c r="F10" s="22" t="e">
        <f>#REF!</f>
        <v>#REF!</v>
      </c>
      <c r="G10" s="22" t="e">
        <f>#REF!</f>
        <v>#REF!</v>
      </c>
      <c r="H10" s="23" t="e">
        <f>#REF!</f>
        <v>#REF!</v>
      </c>
      <c r="I10" s="22" t="e">
        <f>#REF!</f>
        <v>#REF!</v>
      </c>
      <c r="J10" s="22" t="e">
        <f>#REF!</f>
        <v>#REF!</v>
      </c>
      <c r="K10" s="23" t="e">
        <f>#REF!</f>
        <v>#REF!</v>
      </c>
      <c r="M10" s="56" t="s">
        <v>58</v>
      </c>
    </row>
    <row r="11" spans="2:14" ht="12.75" thickBot="1">
      <c r="B11" s="34"/>
      <c r="C11" s="60" t="e">
        <f>#REF!</f>
        <v>#REF!</v>
      </c>
      <c r="D11" s="60" t="e">
        <f>#REF!</f>
        <v>#REF!</v>
      </c>
      <c r="E11" s="61" t="e">
        <f>#REF!</f>
        <v>#REF!</v>
      </c>
      <c r="F11" s="60" t="e">
        <f>#REF!</f>
        <v>#REF!</v>
      </c>
      <c r="G11" s="60" t="e">
        <f>#REF!</f>
        <v>#REF!</v>
      </c>
      <c r="H11" s="61" t="e">
        <f>#REF!</f>
        <v>#REF!</v>
      </c>
      <c r="I11" s="60" t="e">
        <f>#REF!</f>
        <v>#REF!</v>
      </c>
      <c r="J11" s="60" t="e">
        <f>#REF!</f>
        <v>#REF!</v>
      </c>
      <c r="K11" s="61" t="e">
        <f>#REF!</f>
        <v>#REF!</v>
      </c>
      <c r="M11" s="1" t="s">
        <v>59</v>
      </c>
    </row>
    <row r="12" spans="2:14">
      <c r="B12" s="24" t="s">
        <v>48</v>
      </c>
      <c r="C12" s="94" t="e">
        <f>#REF!</f>
        <v>#REF!</v>
      </c>
      <c r="D12" s="95"/>
      <c r="E12" s="96"/>
      <c r="F12" s="94" t="e">
        <f>#REF!</f>
        <v>#REF!</v>
      </c>
      <c r="G12" s="95"/>
      <c r="H12" s="96"/>
      <c r="I12" s="94" t="e">
        <f>#REF!</f>
        <v>#REF!</v>
      </c>
      <c r="J12" s="95"/>
      <c r="K12" s="96"/>
    </row>
    <row r="13" spans="2:14" ht="12.75" thickBot="1">
      <c r="B13" s="34" t="s">
        <v>49</v>
      </c>
      <c r="C13" s="97" t="e">
        <f>#REF!</f>
        <v>#REF!</v>
      </c>
      <c r="D13" s="98"/>
      <c r="E13" s="99"/>
      <c r="F13" s="97" t="e">
        <f>#REF!</f>
        <v>#REF!</v>
      </c>
      <c r="G13" s="98"/>
      <c r="H13" s="99"/>
      <c r="I13" s="97" t="e">
        <f>#REF!</f>
        <v>#REF!</v>
      </c>
      <c r="J13" s="98"/>
      <c r="K13" s="99"/>
    </row>
    <row r="14" spans="2:14" ht="12.75" thickBot="1"/>
    <row r="15" spans="2:14">
      <c r="C15" s="100" t="s">
        <v>50</v>
      </c>
      <c r="D15" s="101"/>
      <c r="E15" s="102"/>
      <c r="F15" s="100" t="s">
        <v>51</v>
      </c>
      <c r="G15" s="101"/>
      <c r="H15" s="102"/>
      <c r="I15" s="100" t="s">
        <v>69</v>
      </c>
      <c r="J15" s="101"/>
      <c r="K15" s="102"/>
    </row>
    <row r="16" spans="2:14" ht="12.75" thickBot="1">
      <c r="C16" s="87" t="s">
        <v>42</v>
      </c>
      <c r="D16" s="9" t="s">
        <v>43</v>
      </c>
      <c r="E16" s="86" t="s">
        <v>44</v>
      </c>
      <c r="F16" s="87" t="s">
        <v>42</v>
      </c>
      <c r="G16" s="9" t="s">
        <v>43</v>
      </c>
      <c r="H16" s="86" t="s">
        <v>44</v>
      </c>
      <c r="I16" s="87" t="s">
        <v>42</v>
      </c>
      <c r="J16" s="9" t="s">
        <v>43</v>
      </c>
      <c r="K16" s="86" t="s">
        <v>44</v>
      </c>
    </row>
    <row r="17" spans="2:11">
      <c r="B17" s="13" t="s">
        <v>2</v>
      </c>
      <c r="C17" s="21" t="e">
        <f>'RA-HE'!T99</f>
        <v>#VALUE!</v>
      </c>
      <c r="D17" s="22" t="e">
        <f>'RA-HE'!U99</f>
        <v>#VALUE!</v>
      </c>
      <c r="E17" s="23" t="e">
        <f>'RA-HE'!V99</f>
        <v>#VALUE!</v>
      </c>
      <c r="F17" s="21" t="e">
        <f>'RA-LC'!T99</f>
        <v>#VALUE!</v>
      </c>
      <c r="G17" s="22" t="e">
        <f>'RA-LC'!U99</f>
        <v>#VALUE!</v>
      </c>
      <c r="H17" s="23" t="e">
        <f>'RA-LC'!V99</f>
        <v>#VALUE!</v>
      </c>
      <c r="I17" s="21">
        <f>'RA-HE10'!T99</f>
        <v>6.1176048126213023E-4</v>
      </c>
      <c r="J17" s="22">
        <f>'RA-HE10'!U99</f>
        <v>-4.8909511037417697E-4</v>
      </c>
      <c r="K17" s="23">
        <f>'RA-HE10'!V99</f>
        <v>2.5212762701795621E-4</v>
      </c>
    </row>
    <row r="18" spans="2:11">
      <c r="B18" s="24" t="s">
        <v>7</v>
      </c>
      <c r="C18" s="44">
        <f>'RA-HE'!T100</f>
        <v>-7.129795529776661E-5</v>
      </c>
      <c r="D18" s="45">
        <f>'RA-HE'!U100</f>
        <v>-3.8464569930387606E-4</v>
      </c>
      <c r="E18" s="46">
        <f>'RA-HE'!V100</f>
        <v>6.1874220545463652E-4</v>
      </c>
      <c r="F18" s="44">
        <f>'RA-LC'!T100</f>
        <v>1.6914184895933106E-5</v>
      </c>
      <c r="G18" s="45">
        <f>'RA-LC'!U100</f>
        <v>-7.1273424935669463E-5</v>
      </c>
      <c r="H18" s="46">
        <f>'RA-LC'!V100</f>
        <v>1.0387769366948518E-5</v>
      </c>
      <c r="I18" s="44">
        <f>'RA-HE10'!T100</f>
        <v>1.4146587103252005E-4</v>
      </c>
      <c r="J18" s="45">
        <f>'RA-HE10'!U100</f>
        <v>-3.440626696617821E-4</v>
      </c>
      <c r="K18" s="46">
        <f>'RA-HE10'!V100</f>
        <v>-4.5367083459435517E-5</v>
      </c>
    </row>
    <row r="19" spans="2:11">
      <c r="B19" s="24" t="s">
        <v>14</v>
      </c>
      <c r="C19" s="44">
        <f>'RA-HE'!T101</f>
        <v>-1.2936235403246399E-4</v>
      </c>
      <c r="D19" s="45">
        <f>'RA-HE'!U101</f>
        <v>-1.341110942411905E-4</v>
      </c>
      <c r="E19" s="46">
        <f>'RA-HE'!V101</f>
        <v>8.4975065391099114E-4</v>
      </c>
      <c r="F19" s="44">
        <f>'RA-LC'!T101</f>
        <v>1.3532477027503043E-4</v>
      </c>
      <c r="G19" s="45">
        <f>'RA-LC'!U101</f>
        <v>-5.825316694353655E-4</v>
      </c>
      <c r="H19" s="46">
        <f>'RA-LC'!V101</f>
        <v>1.7906815314291946E-4</v>
      </c>
      <c r="I19" s="44">
        <f>'RA-HE10'!T101</f>
        <v>0</v>
      </c>
      <c r="J19" s="45">
        <f>'RA-HE10'!U101</f>
        <v>0</v>
      </c>
      <c r="K19" s="46">
        <f>'RA-HE10'!V101</f>
        <v>0</v>
      </c>
    </row>
    <row r="20" spans="2:11">
      <c r="B20" s="24" t="s">
        <v>20</v>
      </c>
      <c r="C20" s="44">
        <f>'RA-HE'!T102</f>
        <v>3.7499563850834639E-4</v>
      </c>
      <c r="D20" s="45">
        <f>'RA-HE'!U102</f>
        <v>-7.6334831718871676E-4</v>
      </c>
      <c r="E20" s="46">
        <f>'RA-HE'!V102</f>
        <v>-6.9169366155208412E-4</v>
      </c>
      <c r="F20" s="44">
        <f>'RA-LC'!T102</f>
        <v>5.0460943448543683E-4</v>
      </c>
      <c r="G20" s="45">
        <f>'RA-LC'!U102</f>
        <v>4.4974879382947419E-4</v>
      </c>
      <c r="H20" s="46">
        <f>'RA-LC'!V102</f>
        <v>-1.1555025282938836E-4</v>
      </c>
      <c r="I20" s="44">
        <f>'RA-HE10'!T102</f>
        <v>0</v>
      </c>
      <c r="J20" s="45">
        <f>'RA-HE10'!U102</f>
        <v>0</v>
      </c>
      <c r="K20" s="46">
        <f>'RA-HE10'!V102</f>
        <v>0</v>
      </c>
    </row>
    <row r="21" spans="2:11">
      <c r="B21" s="24" t="s">
        <v>30</v>
      </c>
      <c r="C21" s="87"/>
      <c r="D21" s="9"/>
      <c r="E21" s="86"/>
      <c r="F21" s="87"/>
      <c r="G21" s="9"/>
      <c r="H21" s="86"/>
      <c r="I21" s="87"/>
      <c r="J21" s="9"/>
      <c r="K21" s="86"/>
    </row>
    <row r="22" spans="2:11" ht="12.75" thickBot="1">
      <c r="B22" s="34" t="s">
        <v>67</v>
      </c>
      <c r="C22" s="48">
        <f>'RA-HE'!T104</f>
        <v>-2.423363042267368E-4</v>
      </c>
      <c r="D22" s="49">
        <f>'RA-HE'!U104</f>
        <v>-3.2124744469419486E-4</v>
      </c>
      <c r="E22" s="50">
        <f>'RA-HE'!V104</f>
        <v>-1.4791899931351771E-4</v>
      </c>
      <c r="F22" s="48">
        <f>'RA-LC'!T104</f>
        <v>2.8897874125072276E-4</v>
      </c>
      <c r="G22" s="49">
        <f>'RA-LC'!U104</f>
        <v>5.6582135197374983E-4</v>
      </c>
      <c r="H22" s="50">
        <f>'RA-LC'!V104</f>
        <v>4.0279784957580889E-4</v>
      </c>
      <c r="I22" s="48">
        <f>'RA-HE10'!T104</f>
        <v>0</v>
      </c>
      <c r="J22" s="49">
        <f>'RA-HE10'!U104</f>
        <v>0</v>
      </c>
      <c r="K22" s="50">
        <f>'RA-HE10'!V104</f>
        <v>0</v>
      </c>
    </row>
    <row r="23" spans="2:11">
      <c r="B23" s="88" t="s">
        <v>47</v>
      </c>
      <c r="C23" s="45" t="e">
        <f>'RA-HE'!T105</f>
        <v>#VALUE!</v>
      </c>
      <c r="D23" s="45" t="e">
        <f>'RA-HE'!U105</f>
        <v>#VALUE!</v>
      </c>
      <c r="E23" s="46" t="e">
        <f>'RA-HE'!V105</f>
        <v>#VALUE!</v>
      </c>
      <c r="F23" s="45" t="e">
        <f>'RA-LC'!T105</f>
        <v>#VALUE!</v>
      </c>
      <c r="G23" s="45" t="e">
        <f>'RA-LC'!U105</f>
        <v>#VALUE!</v>
      </c>
      <c r="H23" s="46" t="e">
        <f>'RA-LC'!V105</f>
        <v>#VALUE!</v>
      </c>
      <c r="I23" s="45">
        <f>'RA-HE10'!T105</f>
        <v>1.8555125177712478E-4</v>
      </c>
      <c r="J23" s="45">
        <f>'RA-HE10'!U105</f>
        <v>-2.1627610528268345E-4</v>
      </c>
      <c r="K23" s="46">
        <f>'RA-HE10'!V105</f>
        <v>4.5980887692626312E-5</v>
      </c>
    </row>
    <row r="24" spans="2:11" ht="12.75" thickBot="1">
      <c r="B24" s="34"/>
      <c r="C24" s="60" t="e">
        <f>'RA-HE'!W105</f>
        <v>#VALUE!</v>
      </c>
      <c r="D24" s="60" t="e">
        <f>'RA-HE'!X105</f>
        <v>#VALUE!</v>
      </c>
      <c r="E24" s="61" t="e">
        <f>'RA-HE'!Y105</f>
        <v>#VALUE!</v>
      </c>
      <c r="F24" s="60" t="e">
        <f>'RA-LC'!W105</f>
        <v>#VALUE!</v>
      </c>
      <c r="G24" s="60" t="e">
        <f>'RA-LC'!X105</f>
        <v>#VALUE!</v>
      </c>
      <c r="H24" s="61" t="e">
        <f>'RA-LC'!Y105</f>
        <v>#VALUE!</v>
      </c>
      <c r="I24" s="60">
        <f>'RA-HE10'!W105</f>
        <v>1.9337071623841816E-4</v>
      </c>
      <c r="J24" s="60">
        <f>'RA-HE10'!X105</f>
        <v>-3.0757807794742421E-4</v>
      </c>
      <c r="K24" s="61">
        <f>'RA-HE10'!Y105</f>
        <v>9.5068522839593958E-5</v>
      </c>
    </row>
    <row r="25" spans="2:11">
      <c r="B25" s="13" t="s">
        <v>48</v>
      </c>
      <c r="C25" s="94" t="e">
        <f>'RA-HE'!R107</f>
        <v>#NUM!</v>
      </c>
      <c r="D25" s="95"/>
      <c r="E25" s="96"/>
      <c r="F25" s="94" t="e">
        <f>'RA-LC'!R107</f>
        <v>#NUM!</v>
      </c>
      <c r="G25" s="95"/>
      <c r="H25" s="96"/>
      <c r="I25" s="94" t="e">
        <f>'RA-HE10'!R107</f>
        <v>#NUM!</v>
      </c>
      <c r="J25" s="95"/>
      <c r="K25" s="96"/>
    </row>
    <row r="26" spans="2:11" ht="12.75" thickBot="1">
      <c r="B26" s="34" t="s">
        <v>49</v>
      </c>
      <c r="C26" s="97">
        <f>'RA-HE'!Q107</f>
        <v>2.8455151130634015</v>
      </c>
      <c r="D26" s="98"/>
      <c r="E26" s="99"/>
      <c r="F26" s="97">
        <f>'RA-LC'!Q107</f>
        <v>2.5435669898458508</v>
      </c>
      <c r="G26" s="98"/>
      <c r="H26" s="99"/>
      <c r="I26" s="97">
        <f>'RA-HE10'!Q107</f>
        <v>1.39371013033078</v>
      </c>
      <c r="J26" s="98"/>
      <c r="K26" s="99"/>
    </row>
    <row r="27" spans="2:11" ht="12.75" thickBot="1"/>
    <row r="28" spans="2:11">
      <c r="C28" s="100" t="s">
        <v>52</v>
      </c>
      <c r="D28" s="101"/>
      <c r="E28" s="102"/>
      <c r="F28" s="100" t="s">
        <v>53</v>
      </c>
      <c r="G28" s="101"/>
      <c r="H28" s="102"/>
      <c r="I28" s="100" t="s">
        <v>70</v>
      </c>
      <c r="J28" s="101"/>
      <c r="K28" s="102"/>
    </row>
    <row r="29" spans="2:11" ht="12.75" thickBot="1">
      <c r="C29" s="87" t="s">
        <v>42</v>
      </c>
      <c r="D29" s="9" t="s">
        <v>43</v>
      </c>
      <c r="E29" s="86" t="s">
        <v>44</v>
      </c>
      <c r="F29" s="87" t="s">
        <v>42</v>
      </c>
      <c r="G29" s="9" t="s">
        <v>43</v>
      </c>
      <c r="H29" s="86" t="s">
        <v>44</v>
      </c>
      <c r="I29" s="87" t="s">
        <v>42</v>
      </c>
      <c r="J29" s="9" t="s">
        <v>43</v>
      </c>
      <c r="K29" s="86" t="s">
        <v>44</v>
      </c>
    </row>
    <row r="30" spans="2:11">
      <c r="B30" s="13" t="s">
        <v>2</v>
      </c>
      <c r="C30" s="10"/>
      <c r="D30" s="11"/>
      <c r="E30" s="12"/>
      <c r="F30" s="10"/>
      <c r="G30" s="11"/>
      <c r="H30" s="12"/>
      <c r="I30" s="10"/>
      <c r="J30" s="11"/>
      <c r="K30" s="12"/>
    </row>
    <row r="31" spans="2:11">
      <c r="B31" s="24" t="s">
        <v>7</v>
      </c>
      <c r="C31" s="44" t="e">
        <f>#REF!</f>
        <v>#REF!</v>
      </c>
      <c r="D31" s="45" t="e">
        <f>#REF!</f>
        <v>#REF!</v>
      </c>
      <c r="E31" s="46" t="e">
        <f>#REF!</f>
        <v>#REF!</v>
      </c>
      <c r="F31" s="44" t="e">
        <f>#REF!</f>
        <v>#REF!</v>
      </c>
      <c r="G31" s="45" t="e">
        <f>#REF!</f>
        <v>#REF!</v>
      </c>
      <c r="H31" s="46" t="e">
        <f>#REF!</f>
        <v>#REF!</v>
      </c>
      <c r="I31" s="44" t="e">
        <f>#REF!</f>
        <v>#REF!</v>
      </c>
      <c r="J31" s="45" t="e">
        <f>#REF!</f>
        <v>#REF!</v>
      </c>
      <c r="K31" s="46" t="e">
        <f>#REF!</f>
        <v>#REF!</v>
      </c>
    </row>
    <row r="32" spans="2:11">
      <c r="B32" s="24" t="s">
        <v>14</v>
      </c>
      <c r="C32" s="44" t="e">
        <f>#REF!</f>
        <v>#REF!</v>
      </c>
      <c r="D32" s="45" t="e">
        <f>#REF!</f>
        <v>#REF!</v>
      </c>
      <c r="E32" s="46" t="e">
        <f>#REF!</f>
        <v>#REF!</v>
      </c>
      <c r="F32" s="44" t="e">
        <f>#REF!</f>
        <v>#REF!</v>
      </c>
      <c r="G32" s="45" t="e">
        <f>#REF!</f>
        <v>#REF!</v>
      </c>
      <c r="H32" s="46" t="e">
        <f>#REF!</f>
        <v>#REF!</v>
      </c>
      <c r="I32" s="44" t="e">
        <f>#REF!</f>
        <v>#REF!</v>
      </c>
      <c r="J32" s="45" t="e">
        <f>#REF!</f>
        <v>#REF!</v>
      </c>
      <c r="K32" s="46" t="e">
        <f>#REF!</f>
        <v>#REF!</v>
      </c>
    </row>
    <row r="33" spans="2:11">
      <c r="B33" s="24" t="s">
        <v>20</v>
      </c>
      <c r="C33" s="44" t="e">
        <f>#REF!</f>
        <v>#REF!</v>
      </c>
      <c r="D33" s="45" t="e">
        <f>#REF!</f>
        <v>#REF!</v>
      </c>
      <c r="E33" s="46" t="e">
        <f>#REF!</f>
        <v>#REF!</v>
      </c>
      <c r="F33" s="44" t="e">
        <f>#REF!</f>
        <v>#REF!</v>
      </c>
      <c r="G33" s="45" t="e">
        <f>#REF!</f>
        <v>#REF!</v>
      </c>
      <c r="H33" s="46" t="e">
        <f>#REF!</f>
        <v>#REF!</v>
      </c>
      <c r="I33" s="44" t="e">
        <f>#REF!</f>
        <v>#REF!</v>
      </c>
      <c r="J33" s="45" t="e">
        <f>#REF!</f>
        <v>#REF!</v>
      </c>
      <c r="K33" s="46" t="e">
        <f>#REF!</f>
        <v>#REF!</v>
      </c>
    </row>
    <row r="34" spans="2:11">
      <c r="B34" s="24" t="s">
        <v>30</v>
      </c>
      <c r="C34" s="44" t="e">
        <f>#REF!</f>
        <v>#REF!</v>
      </c>
      <c r="D34" s="45" t="e">
        <f>#REF!</f>
        <v>#REF!</v>
      </c>
      <c r="E34" s="46" t="e">
        <f>#REF!</f>
        <v>#REF!</v>
      </c>
      <c r="F34" s="44" t="e">
        <f>#REF!</f>
        <v>#REF!</v>
      </c>
      <c r="G34" s="45" t="e">
        <f>#REF!</f>
        <v>#REF!</v>
      </c>
      <c r="H34" s="46" t="e">
        <f>#REF!</f>
        <v>#REF!</v>
      </c>
      <c r="I34" s="44" t="e">
        <f>#REF!</f>
        <v>#REF!</v>
      </c>
      <c r="J34" s="45" t="e">
        <f>#REF!</f>
        <v>#REF!</v>
      </c>
      <c r="K34" s="46" t="e">
        <f>#REF!</f>
        <v>#REF!</v>
      </c>
    </row>
    <row r="35" spans="2:11" ht="12.75" thickBot="1">
      <c r="B35" s="34" t="s">
        <v>67</v>
      </c>
      <c r="C35" s="48" t="e">
        <f>#REF!</f>
        <v>#REF!</v>
      </c>
      <c r="D35" s="49" t="e">
        <f>#REF!</f>
        <v>#REF!</v>
      </c>
      <c r="E35" s="50" t="e">
        <f>#REF!</f>
        <v>#REF!</v>
      </c>
      <c r="F35" s="48" t="e">
        <f>#REF!</f>
        <v>#REF!</v>
      </c>
      <c r="G35" s="49" t="e">
        <f>#REF!</f>
        <v>#REF!</v>
      </c>
      <c r="H35" s="50" t="e">
        <f>#REF!</f>
        <v>#REF!</v>
      </c>
      <c r="I35" s="48" t="e">
        <f>#REF!</f>
        <v>#REF!</v>
      </c>
      <c r="J35" s="49" t="e">
        <f>#REF!</f>
        <v>#REF!</v>
      </c>
      <c r="K35" s="50" t="e">
        <f>#REF!</f>
        <v>#REF!</v>
      </c>
    </row>
    <row r="36" spans="2:11">
      <c r="B36" s="88" t="s">
        <v>47</v>
      </c>
      <c r="C36" s="45" t="e">
        <f>#REF!</f>
        <v>#REF!</v>
      </c>
      <c r="D36" s="45" t="e">
        <f>#REF!</f>
        <v>#REF!</v>
      </c>
      <c r="E36" s="46" t="e">
        <f>#REF!</f>
        <v>#REF!</v>
      </c>
      <c r="F36" s="45" t="e">
        <f>#REF!</f>
        <v>#REF!</v>
      </c>
      <c r="G36" s="45" t="e">
        <f>#REF!</f>
        <v>#REF!</v>
      </c>
      <c r="H36" s="46" t="e">
        <f>#REF!</f>
        <v>#REF!</v>
      </c>
      <c r="I36" s="45" t="e">
        <f>#REF!</f>
        <v>#REF!</v>
      </c>
      <c r="J36" s="45" t="e">
        <f>#REF!</f>
        <v>#REF!</v>
      </c>
      <c r="K36" s="46" t="e">
        <f>#REF!</f>
        <v>#REF!</v>
      </c>
    </row>
    <row r="37" spans="2:11" ht="12.75" thickBot="1">
      <c r="B37" s="34"/>
      <c r="C37" s="60" t="e">
        <f>#REF!</f>
        <v>#REF!</v>
      </c>
      <c r="D37" s="60" t="e">
        <f>#REF!</f>
        <v>#REF!</v>
      </c>
      <c r="E37" s="61" t="e">
        <f>#REF!</f>
        <v>#REF!</v>
      </c>
      <c r="F37" s="60" t="e">
        <f>#REF!</f>
        <v>#REF!</v>
      </c>
      <c r="G37" s="60" t="e">
        <f>#REF!</f>
        <v>#REF!</v>
      </c>
      <c r="H37" s="61" t="e">
        <f>#REF!</f>
        <v>#REF!</v>
      </c>
      <c r="I37" s="60" t="e">
        <f>#REF!</f>
        <v>#REF!</v>
      </c>
      <c r="J37" s="60" t="e">
        <f>#REF!</f>
        <v>#REF!</v>
      </c>
      <c r="K37" s="61" t="e">
        <f>#REF!</f>
        <v>#REF!</v>
      </c>
    </row>
    <row r="38" spans="2:11">
      <c r="B38" s="13" t="s">
        <v>48</v>
      </c>
      <c r="C38" s="94" t="e">
        <f>#REF!</f>
        <v>#REF!</v>
      </c>
      <c r="D38" s="95"/>
      <c r="E38" s="96"/>
      <c r="F38" s="94" t="e">
        <f>#REF!</f>
        <v>#REF!</v>
      </c>
      <c r="G38" s="95"/>
      <c r="H38" s="96"/>
      <c r="I38" s="94" t="e">
        <f>#REF!</f>
        <v>#REF!</v>
      </c>
      <c r="J38" s="95"/>
      <c r="K38" s="96"/>
    </row>
    <row r="39" spans="2:11" ht="12.75" thickBot="1">
      <c r="B39" s="34" t="s">
        <v>49</v>
      </c>
      <c r="C39" s="97" t="e">
        <f>#REF!</f>
        <v>#REF!</v>
      </c>
      <c r="D39" s="98"/>
      <c r="E39" s="99"/>
      <c r="F39" s="97" t="e">
        <f>#REF!</f>
        <v>#REF!</v>
      </c>
      <c r="G39" s="98"/>
      <c r="H39" s="99"/>
      <c r="I39" s="97" t="e">
        <f>#REF!</f>
        <v>#REF!</v>
      </c>
      <c r="J39" s="98"/>
      <c r="K39" s="99"/>
    </row>
    <row r="40" spans="2:11" ht="12.75" thickBot="1"/>
    <row r="41" spans="2:11">
      <c r="C41" s="100" t="s">
        <v>54</v>
      </c>
      <c r="D41" s="101"/>
      <c r="E41" s="102"/>
      <c r="F41" s="100" t="s">
        <v>55</v>
      </c>
      <c r="G41" s="101"/>
      <c r="H41" s="102"/>
      <c r="I41" s="100" t="s">
        <v>71</v>
      </c>
      <c r="J41" s="101"/>
      <c r="K41" s="102"/>
    </row>
    <row r="42" spans="2:11" ht="12.75" thickBot="1">
      <c r="C42" s="87" t="s">
        <v>42</v>
      </c>
      <c r="D42" s="9" t="s">
        <v>43</v>
      </c>
      <c r="E42" s="86" t="s">
        <v>44</v>
      </c>
      <c r="F42" s="87" t="s">
        <v>42</v>
      </c>
      <c r="G42" s="9" t="s">
        <v>43</v>
      </c>
      <c r="H42" s="86" t="s">
        <v>44</v>
      </c>
      <c r="I42" s="87" t="s">
        <v>42</v>
      </c>
      <c r="J42" s="9" t="s">
        <v>43</v>
      </c>
      <c r="K42" s="86" t="s">
        <v>44</v>
      </c>
    </row>
    <row r="43" spans="2:11">
      <c r="B43" s="13" t="s">
        <v>2</v>
      </c>
      <c r="C43" s="10"/>
      <c r="D43" s="11"/>
      <c r="E43" s="12"/>
      <c r="F43" s="10"/>
      <c r="G43" s="11"/>
      <c r="H43" s="12"/>
      <c r="I43" s="10"/>
      <c r="J43" s="11"/>
      <c r="K43" s="12"/>
    </row>
    <row r="44" spans="2:11">
      <c r="B44" s="24" t="s">
        <v>7</v>
      </c>
      <c r="C44" s="44" t="e">
        <f>#REF!</f>
        <v>#REF!</v>
      </c>
      <c r="D44" s="45" t="e">
        <f>#REF!</f>
        <v>#REF!</v>
      </c>
      <c r="E44" s="46" t="e">
        <f>#REF!</f>
        <v>#REF!</v>
      </c>
      <c r="F44" s="44" t="e">
        <f>#REF!</f>
        <v>#REF!</v>
      </c>
      <c r="G44" s="45" t="e">
        <f>#REF!</f>
        <v>#REF!</v>
      </c>
      <c r="H44" s="46" t="e">
        <f>#REF!</f>
        <v>#REF!</v>
      </c>
      <c r="I44" s="44" t="e">
        <f>#REF!</f>
        <v>#REF!</v>
      </c>
      <c r="J44" s="45" t="e">
        <f>#REF!</f>
        <v>#REF!</v>
      </c>
      <c r="K44" s="46" t="e">
        <f>#REF!</f>
        <v>#REF!</v>
      </c>
    </row>
    <row r="45" spans="2:11">
      <c r="B45" s="24" t="s">
        <v>14</v>
      </c>
      <c r="C45" s="44" t="e">
        <f>#REF!</f>
        <v>#REF!</v>
      </c>
      <c r="D45" s="45" t="e">
        <f>#REF!</f>
        <v>#REF!</v>
      </c>
      <c r="E45" s="46" t="e">
        <f>#REF!</f>
        <v>#REF!</v>
      </c>
      <c r="F45" s="44" t="e">
        <f>#REF!</f>
        <v>#REF!</v>
      </c>
      <c r="G45" s="45" t="e">
        <f>#REF!</f>
        <v>#REF!</v>
      </c>
      <c r="H45" s="46" t="e">
        <f>#REF!</f>
        <v>#REF!</v>
      </c>
      <c r="I45" s="44" t="e">
        <f>#REF!</f>
        <v>#REF!</v>
      </c>
      <c r="J45" s="45" t="e">
        <f>#REF!</f>
        <v>#REF!</v>
      </c>
      <c r="K45" s="46" t="e">
        <f>#REF!</f>
        <v>#REF!</v>
      </c>
    </row>
    <row r="46" spans="2:11">
      <c r="B46" s="24" t="s">
        <v>20</v>
      </c>
      <c r="C46" s="44" t="e">
        <f>#REF!</f>
        <v>#REF!</v>
      </c>
      <c r="D46" s="45" t="e">
        <f>#REF!</f>
        <v>#REF!</v>
      </c>
      <c r="E46" s="46" t="e">
        <f>#REF!</f>
        <v>#REF!</v>
      </c>
      <c r="F46" s="44" t="e">
        <f>#REF!</f>
        <v>#REF!</v>
      </c>
      <c r="G46" s="45" t="e">
        <f>#REF!</f>
        <v>#REF!</v>
      </c>
      <c r="H46" s="46" t="e">
        <f>#REF!</f>
        <v>#REF!</v>
      </c>
      <c r="I46" s="44" t="e">
        <f>#REF!</f>
        <v>#REF!</v>
      </c>
      <c r="J46" s="45" t="e">
        <f>#REF!</f>
        <v>#REF!</v>
      </c>
      <c r="K46" s="46" t="e">
        <f>#REF!</f>
        <v>#REF!</v>
      </c>
    </row>
    <row r="47" spans="2:11">
      <c r="B47" s="24" t="s">
        <v>30</v>
      </c>
      <c r="C47" s="44" t="e">
        <f>#REF!</f>
        <v>#REF!</v>
      </c>
      <c r="D47" s="45" t="e">
        <f>#REF!</f>
        <v>#REF!</v>
      </c>
      <c r="E47" s="46" t="e">
        <f>#REF!</f>
        <v>#REF!</v>
      </c>
      <c r="F47" s="44" t="e">
        <f>#REF!</f>
        <v>#REF!</v>
      </c>
      <c r="G47" s="45" t="e">
        <f>#REF!</f>
        <v>#REF!</v>
      </c>
      <c r="H47" s="46" t="e">
        <f>#REF!</f>
        <v>#REF!</v>
      </c>
      <c r="I47" s="44" t="e">
        <f>#REF!</f>
        <v>#REF!</v>
      </c>
      <c r="J47" s="45" t="e">
        <f>#REF!</f>
        <v>#REF!</v>
      </c>
      <c r="K47" s="46" t="e">
        <f>#REF!</f>
        <v>#REF!</v>
      </c>
    </row>
    <row r="48" spans="2:11" ht="12.75" thickBot="1">
      <c r="B48" s="34" t="s">
        <v>67</v>
      </c>
      <c r="C48" s="48" t="e">
        <f>#REF!</f>
        <v>#REF!</v>
      </c>
      <c r="D48" s="49" t="e">
        <f>#REF!</f>
        <v>#REF!</v>
      </c>
      <c r="E48" s="50" t="e">
        <f>#REF!</f>
        <v>#REF!</v>
      </c>
      <c r="F48" s="48" t="e">
        <f>#REF!</f>
        <v>#REF!</v>
      </c>
      <c r="G48" s="49" t="e">
        <f>#REF!</f>
        <v>#REF!</v>
      </c>
      <c r="H48" s="50" t="e">
        <f>#REF!</f>
        <v>#REF!</v>
      </c>
      <c r="I48" s="48" t="e">
        <f>#REF!</f>
        <v>#REF!</v>
      </c>
      <c r="J48" s="49" t="e">
        <f>#REF!</f>
        <v>#REF!</v>
      </c>
      <c r="K48" s="50" t="e">
        <f>#REF!</f>
        <v>#REF!</v>
      </c>
    </row>
    <row r="49" spans="2:11">
      <c r="B49" s="88" t="s">
        <v>47</v>
      </c>
      <c r="C49" s="45" t="e">
        <f>#REF!</f>
        <v>#REF!</v>
      </c>
      <c r="D49" s="45" t="e">
        <f>#REF!</f>
        <v>#REF!</v>
      </c>
      <c r="E49" s="46" t="e">
        <f>#REF!</f>
        <v>#REF!</v>
      </c>
      <c r="F49" s="45" t="e">
        <f>#REF!</f>
        <v>#REF!</v>
      </c>
      <c r="G49" s="45" t="e">
        <f>#REF!</f>
        <v>#REF!</v>
      </c>
      <c r="H49" s="46" t="e">
        <f>#REF!</f>
        <v>#REF!</v>
      </c>
      <c r="I49" s="45" t="e">
        <f>#REF!</f>
        <v>#REF!</v>
      </c>
      <c r="J49" s="45" t="e">
        <f>#REF!</f>
        <v>#REF!</v>
      </c>
      <c r="K49" s="46" t="e">
        <f>#REF!</f>
        <v>#REF!</v>
      </c>
    </row>
    <row r="50" spans="2:11" ht="12.75" thickBot="1">
      <c r="B50" s="34"/>
      <c r="C50" s="60" t="e">
        <f>#REF!</f>
        <v>#REF!</v>
      </c>
      <c r="D50" s="60" t="e">
        <f>#REF!</f>
        <v>#REF!</v>
      </c>
      <c r="E50" s="61" t="e">
        <f>#REF!</f>
        <v>#REF!</v>
      </c>
      <c r="F50" s="60" t="e">
        <f>#REF!</f>
        <v>#REF!</v>
      </c>
      <c r="G50" s="60" t="e">
        <f>#REF!</f>
        <v>#REF!</v>
      </c>
      <c r="H50" s="61" t="e">
        <f>#REF!</f>
        <v>#REF!</v>
      </c>
      <c r="I50" s="60" t="e">
        <f>#REF!</f>
        <v>#REF!</v>
      </c>
      <c r="J50" s="60" t="e">
        <f>#REF!</f>
        <v>#REF!</v>
      </c>
      <c r="K50" s="61" t="e">
        <f>#REF!</f>
        <v>#REF!</v>
      </c>
    </row>
    <row r="51" spans="2:11">
      <c r="B51" s="13" t="s">
        <v>48</v>
      </c>
      <c r="C51" s="94" t="e">
        <f>#REF!</f>
        <v>#REF!</v>
      </c>
      <c r="D51" s="95"/>
      <c r="E51" s="96"/>
      <c r="F51" s="94" t="e">
        <f>#REF!</f>
        <v>#REF!</v>
      </c>
      <c r="G51" s="95"/>
      <c r="H51" s="96"/>
      <c r="I51" s="94" t="e">
        <f>#REF!</f>
        <v>#REF!</v>
      </c>
      <c r="J51" s="95"/>
      <c r="K51" s="96"/>
    </row>
    <row r="52" spans="2:11" ht="12.75" thickBot="1">
      <c r="B52" s="34" t="s">
        <v>49</v>
      </c>
      <c r="C52" s="97" t="e">
        <f>#REF!</f>
        <v>#REF!</v>
      </c>
      <c r="D52" s="98"/>
      <c r="E52" s="99"/>
      <c r="F52" s="97" t="e">
        <f>#REF!</f>
        <v>#REF!</v>
      </c>
      <c r="G52" s="98"/>
      <c r="H52" s="99"/>
      <c r="I52" s="97" t="e">
        <f>#REF!</f>
        <v>#REF!</v>
      </c>
      <c r="J52" s="98"/>
      <c r="K52" s="99"/>
    </row>
  </sheetData>
  <mergeCells count="36">
    <mergeCell ref="C51:E51"/>
    <mergeCell ref="F51:H51"/>
    <mergeCell ref="I51:K51"/>
    <mergeCell ref="C52:E52"/>
    <mergeCell ref="F52:H52"/>
    <mergeCell ref="I52:K52"/>
    <mergeCell ref="C39:E39"/>
    <mergeCell ref="F39:H39"/>
    <mergeCell ref="I39:K39"/>
    <mergeCell ref="C41:E41"/>
    <mergeCell ref="F41:H41"/>
    <mergeCell ref="I41:K41"/>
    <mergeCell ref="C28:E28"/>
    <mergeCell ref="F28:H28"/>
    <mergeCell ref="I28:K28"/>
    <mergeCell ref="C38:E38"/>
    <mergeCell ref="F38:H38"/>
    <mergeCell ref="I38:K38"/>
    <mergeCell ref="C25:E25"/>
    <mergeCell ref="F25:H25"/>
    <mergeCell ref="I25:K25"/>
    <mergeCell ref="C26:E26"/>
    <mergeCell ref="F26:H26"/>
    <mergeCell ref="I26:K26"/>
    <mergeCell ref="C13:E13"/>
    <mergeCell ref="F13:H13"/>
    <mergeCell ref="I13:K13"/>
    <mergeCell ref="C15:E15"/>
    <mergeCell ref="F15:H15"/>
    <mergeCell ref="I15:K15"/>
    <mergeCell ref="C2:E2"/>
    <mergeCell ref="F2:H2"/>
    <mergeCell ref="I2:K2"/>
    <mergeCell ref="C12:E12"/>
    <mergeCell ref="F12:H12"/>
    <mergeCell ref="I12:K12"/>
  </mergeCells>
  <phoneticPr fontId="1" type="noConversion"/>
  <conditionalFormatting sqref="C17:H21 C30:H34 C43:H47 C4:H8 C10:H10">
    <cfRule type="cellIs" dxfId="631" priority="31" stopIfTrue="1" operator="greaterThan">
      <formula>0.03</formula>
    </cfRule>
    <cfRule type="cellIs" dxfId="630" priority="32" stopIfTrue="1" operator="lessThan">
      <formula>-0.03</formula>
    </cfRule>
  </conditionalFormatting>
  <conditionalFormatting sqref="C23:H23">
    <cfRule type="cellIs" dxfId="629" priority="29" stopIfTrue="1" operator="greaterThan">
      <formula>0.03</formula>
    </cfRule>
    <cfRule type="cellIs" dxfId="628" priority="30" stopIfTrue="1" operator="lessThan">
      <formula>-0.03</formula>
    </cfRule>
  </conditionalFormatting>
  <conditionalFormatting sqref="C36:H36">
    <cfRule type="cellIs" dxfId="627" priority="27" stopIfTrue="1" operator="greaterThan">
      <formula>0.03</formula>
    </cfRule>
    <cfRule type="cellIs" dxfId="626" priority="28" stopIfTrue="1" operator="lessThan">
      <formula>-0.03</formula>
    </cfRule>
  </conditionalFormatting>
  <conditionalFormatting sqref="C49:H49">
    <cfRule type="cellIs" dxfId="625" priority="25" stopIfTrue="1" operator="greaterThan">
      <formula>0.03</formula>
    </cfRule>
    <cfRule type="cellIs" dxfId="624" priority="26" stopIfTrue="1" operator="lessThan">
      <formula>-0.03</formula>
    </cfRule>
  </conditionalFormatting>
  <conditionalFormatting sqref="C9:H9">
    <cfRule type="cellIs" dxfId="623" priority="23" stopIfTrue="1" operator="greaterThan">
      <formula>0.03</formula>
    </cfRule>
    <cfRule type="cellIs" dxfId="622" priority="24" stopIfTrue="1" operator="lessThan">
      <formula>-0.03</formula>
    </cfRule>
  </conditionalFormatting>
  <conditionalFormatting sqref="C22:H22">
    <cfRule type="cellIs" dxfId="621" priority="21" stopIfTrue="1" operator="greaterThan">
      <formula>0.03</formula>
    </cfRule>
    <cfRule type="cellIs" dxfId="620" priority="22" stopIfTrue="1" operator="lessThan">
      <formula>-0.03</formula>
    </cfRule>
  </conditionalFormatting>
  <conditionalFormatting sqref="C35:H35">
    <cfRule type="cellIs" dxfId="619" priority="19" stopIfTrue="1" operator="greaterThan">
      <formula>0.03</formula>
    </cfRule>
    <cfRule type="cellIs" dxfId="618" priority="20" stopIfTrue="1" operator="lessThan">
      <formula>-0.03</formula>
    </cfRule>
  </conditionalFormatting>
  <conditionalFormatting sqref="C48:H48">
    <cfRule type="cellIs" dxfId="617" priority="17" stopIfTrue="1" operator="greaterThan">
      <formula>0.03</formula>
    </cfRule>
    <cfRule type="cellIs" dxfId="616" priority="18" stopIfTrue="1" operator="lessThan">
      <formula>-0.03</formula>
    </cfRule>
  </conditionalFormatting>
  <conditionalFormatting sqref="I17:K21 I30:K34 I43:K47 I4:K8 I10:K10">
    <cfRule type="cellIs" dxfId="615" priority="15" stopIfTrue="1" operator="greaterThan">
      <formula>0.03</formula>
    </cfRule>
    <cfRule type="cellIs" dxfId="614" priority="16" stopIfTrue="1" operator="lessThan">
      <formula>-0.03</formula>
    </cfRule>
  </conditionalFormatting>
  <conditionalFormatting sqref="I23:K23">
    <cfRule type="cellIs" dxfId="613" priority="13" stopIfTrue="1" operator="greaterThan">
      <formula>0.03</formula>
    </cfRule>
    <cfRule type="cellIs" dxfId="612" priority="14" stopIfTrue="1" operator="lessThan">
      <formula>-0.03</formula>
    </cfRule>
  </conditionalFormatting>
  <conditionalFormatting sqref="I36:K36">
    <cfRule type="cellIs" dxfId="611" priority="11" stopIfTrue="1" operator="greaterThan">
      <formula>0.03</formula>
    </cfRule>
    <cfRule type="cellIs" dxfId="610" priority="12" stopIfTrue="1" operator="lessThan">
      <formula>-0.03</formula>
    </cfRule>
  </conditionalFormatting>
  <conditionalFormatting sqref="I49:K49">
    <cfRule type="cellIs" dxfId="609" priority="9" stopIfTrue="1" operator="greaterThan">
      <formula>0.03</formula>
    </cfRule>
    <cfRule type="cellIs" dxfId="608" priority="10" stopIfTrue="1" operator="lessThan">
      <formula>-0.03</formula>
    </cfRule>
  </conditionalFormatting>
  <conditionalFormatting sqref="I9:K9">
    <cfRule type="cellIs" dxfId="607" priority="7" stopIfTrue="1" operator="greaterThan">
      <formula>0.03</formula>
    </cfRule>
    <cfRule type="cellIs" dxfId="606" priority="8" stopIfTrue="1" operator="lessThan">
      <formula>-0.03</formula>
    </cfRule>
  </conditionalFormatting>
  <conditionalFormatting sqref="I22:K22">
    <cfRule type="cellIs" dxfId="605" priority="5" stopIfTrue="1" operator="greaterThan">
      <formula>0.03</formula>
    </cfRule>
    <cfRule type="cellIs" dxfId="604" priority="6" stopIfTrue="1" operator="lessThan">
      <formula>-0.03</formula>
    </cfRule>
  </conditionalFormatting>
  <conditionalFormatting sqref="I35:K35">
    <cfRule type="cellIs" dxfId="603" priority="3" stopIfTrue="1" operator="greaterThan">
      <formula>0.03</formula>
    </cfRule>
    <cfRule type="cellIs" dxfId="602" priority="4" stopIfTrue="1" operator="lessThan">
      <formula>-0.03</formula>
    </cfRule>
  </conditionalFormatting>
  <conditionalFormatting sqref="I48:K48">
    <cfRule type="cellIs" dxfId="601" priority="1" stopIfTrue="1" operator="greaterThan">
      <formula>0.03</formula>
    </cfRule>
    <cfRule type="cellIs" dxfId="600" priority="2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Y114"/>
  <sheetViews>
    <sheetView workbookViewId="0">
      <selection activeCell="L1" sqref="L1:R1"/>
    </sheetView>
  </sheetViews>
  <sheetFormatPr defaultColWidth="10.875" defaultRowHeight="12"/>
  <cols>
    <col min="1" max="1" width="8.375" style="1" customWidth="1"/>
    <col min="2" max="2" width="14.875" style="1" customWidth="1"/>
    <col min="3" max="3" width="7.875" style="1" customWidth="1"/>
    <col min="4" max="4" width="9.875" style="1" customWidth="1"/>
    <col min="5" max="7" width="6.875" style="1" customWidth="1"/>
    <col min="8" max="10" width="8.875" style="1" customWidth="1"/>
    <col min="11" max="11" width="2.875" style="1" customWidth="1"/>
    <col min="12" max="12" width="9.875" style="1" customWidth="1"/>
    <col min="13" max="15" width="6.875" style="1" customWidth="1"/>
    <col min="16" max="18" width="8.875" style="1" customWidth="1"/>
    <col min="19" max="19" width="2.875" style="1" customWidth="1"/>
    <col min="20" max="25" width="8.875" style="1" customWidth="1"/>
    <col min="26" max="16384" width="10.875" style="1"/>
  </cols>
  <sheetData>
    <row r="1" spans="1:25" ht="12.75" thickBot="1">
      <c r="D1" s="103" t="s">
        <v>76</v>
      </c>
      <c r="E1" s="104"/>
      <c r="F1" s="104"/>
      <c r="G1" s="104"/>
      <c r="H1" s="104"/>
      <c r="I1" s="104"/>
      <c r="J1" s="105"/>
      <c r="L1" s="103" t="s">
        <v>77</v>
      </c>
      <c r="M1" s="104"/>
      <c r="N1" s="104"/>
      <c r="O1" s="104"/>
      <c r="P1" s="104"/>
      <c r="Q1" s="104"/>
      <c r="R1" s="105"/>
      <c r="S1" s="2"/>
      <c r="T1" s="103" t="s">
        <v>56</v>
      </c>
      <c r="U1" s="104"/>
      <c r="V1" s="105"/>
      <c r="W1" s="103" t="s">
        <v>57</v>
      </c>
      <c r="X1" s="104"/>
      <c r="Y1" s="105"/>
    </row>
    <row r="2" spans="1:25" ht="12.75" thickBot="1">
      <c r="A2" s="3"/>
      <c r="B2" s="4"/>
      <c r="C2" s="5" t="s">
        <v>1</v>
      </c>
      <c r="D2" s="6" t="s">
        <v>35</v>
      </c>
      <c r="E2" s="7" t="s">
        <v>36</v>
      </c>
      <c r="F2" s="7" t="s">
        <v>37</v>
      </c>
      <c r="G2" s="7" t="s">
        <v>38</v>
      </c>
      <c r="H2" s="7" t="s">
        <v>39</v>
      </c>
      <c r="I2" s="7" t="s">
        <v>40</v>
      </c>
      <c r="J2" s="8" t="s">
        <v>41</v>
      </c>
      <c r="K2" s="2"/>
      <c r="L2" s="6" t="s">
        <v>35</v>
      </c>
      <c r="M2" s="7" t="s">
        <v>36</v>
      </c>
      <c r="N2" s="7" t="s">
        <v>37</v>
      </c>
      <c r="O2" s="7" t="s">
        <v>38</v>
      </c>
      <c r="P2" s="7" t="s">
        <v>39</v>
      </c>
      <c r="Q2" s="7" t="s">
        <v>40</v>
      </c>
      <c r="R2" s="8" t="s">
        <v>41</v>
      </c>
      <c r="S2" s="9"/>
      <c r="T2" s="6" t="s">
        <v>42</v>
      </c>
      <c r="U2" s="7" t="s">
        <v>43</v>
      </c>
      <c r="V2" s="8" t="s">
        <v>44</v>
      </c>
      <c r="W2" s="10" t="s">
        <v>42</v>
      </c>
      <c r="X2" s="11" t="s">
        <v>43</v>
      </c>
      <c r="Y2" s="12" t="s">
        <v>44</v>
      </c>
    </row>
    <row r="3" spans="1:25">
      <c r="A3" s="13" t="s">
        <v>2</v>
      </c>
      <c r="B3" s="13" t="s">
        <v>3</v>
      </c>
      <c r="C3" s="13">
        <v>22</v>
      </c>
      <c r="D3" s="17">
        <v>13261.988799999999</v>
      </c>
      <c r="E3" s="18">
        <v>41.7774</v>
      </c>
      <c r="F3" s="18">
        <v>41.554699999999997</v>
      </c>
      <c r="G3" s="18">
        <v>44.233600000000003</v>
      </c>
      <c r="H3" s="18">
        <v>18046.66</v>
      </c>
      <c r="I3" s="18">
        <v>34.71</v>
      </c>
      <c r="J3" s="19">
        <f>H3/3600</f>
        <v>5.0129611111111112</v>
      </c>
      <c r="L3" s="17">
        <v>13265.270399999999</v>
      </c>
      <c r="M3" s="18">
        <v>41.777700000000003</v>
      </c>
      <c r="N3" s="18">
        <v>41.552500000000002</v>
      </c>
      <c r="O3" s="18">
        <v>44.233400000000003</v>
      </c>
      <c r="P3" s="18">
        <v>57459.07</v>
      </c>
      <c r="Q3" s="18">
        <v>92.52</v>
      </c>
      <c r="R3" s="19">
        <f>P3/3600</f>
        <v>15.960852777777777</v>
      </c>
      <c r="S3" s="20"/>
      <c r="T3" s="21">
        <f>bdrate($D3:$D6,E3:E6,$L3:$L6,M3:M6)</f>
        <v>-1.9950563914750141E-4</v>
      </c>
      <c r="U3" s="22">
        <f>bdrate($D3:$D6,F3:F6,$L3:$L6,N3:N6)</f>
        <v>5.3274682135984186E-4</v>
      </c>
      <c r="V3" s="23">
        <f>bdrate($D3:$D6,G3:G6,$L3:$L6,O3:O6)</f>
        <v>8.024544380202947E-5</v>
      </c>
      <c r="W3" s="21">
        <f>bdrateOld($D3:$D6,E3:E6,$L3:$L6,M3:M6)</f>
        <v>-2.013653098793533E-4</v>
      </c>
      <c r="X3" s="22">
        <f>bdrateOld($D3:$D6,F3:F6,$L3:$L6,N3:N6)</f>
        <v>5.5415824856241969E-4</v>
      </c>
      <c r="Y3" s="23">
        <f>bdrateOld($D3:$D6,G3:G6,$L3:$L6,O3:O6)</f>
        <v>-1.2878479285294286E-4</v>
      </c>
    </row>
    <row r="4" spans="1:25">
      <c r="A4" s="24" t="s">
        <v>4</v>
      </c>
      <c r="B4" s="24"/>
      <c r="C4" s="24">
        <v>27</v>
      </c>
      <c r="D4" s="28">
        <v>5331.8271999999997</v>
      </c>
      <c r="E4" s="29">
        <v>39.300800000000002</v>
      </c>
      <c r="F4" s="29">
        <v>39.8962</v>
      </c>
      <c r="G4" s="29">
        <v>42.348599999999998</v>
      </c>
      <c r="H4" s="29">
        <v>15854.37</v>
      </c>
      <c r="I4" s="29">
        <v>30.56</v>
      </c>
      <c r="J4" s="30">
        <f t="shared" ref="J4:J67" si="0">H4/3600</f>
        <v>4.4039916666666672</v>
      </c>
      <c r="L4" s="28">
        <v>5332.0655999999999</v>
      </c>
      <c r="M4" s="29">
        <v>39.301400000000001</v>
      </c>
      <c r="N4" s="29">
        <v>39.895099999999999</v>
      </c>
      <c r="O4" s="29">
        <v>42.3504</v>
      </c>
      <c r="P4" s="29">
        <v>50276.99</v>
      </c>
      <c r="Q4" s="29">
        <v>80.010000000000005</v>
      </c>
      <c r="R4" s="30">
        <f t="shared" ref="R4:R67" si="1">P4/3600</f>
        <v>13.965830555555556</v>
      </c>
      <c r="S4" s="20"/>
      <c r="T4" s="31"/>
      <c r="U4" s="32"/>
      <c r="V4" s="33"/>
      <c r="W4" s="31"/>
      <c r="X4" s="32"/>
      <c r="Y4" s="33"/>
    </row>
    <row r="5" spans="1:25">
      <c r="A5" s="24"/>
      <c r="B5" s="24"/>
      <c r="C5" s="24">
        <v>32</v>
      </c>
      <c r="D5" s="28">
        <v>2556.2175999999999</v>
      </c>
      <c r="E5" s="29">
        <v>36.767400000000002</v>
      </c>
      <c r="F5" s="29">
        <v>38.636600000000001</v>
      </c>
      <c r="G5" s="29">
        <v>40.863900000000001</v>
      </c>
      <c r="H5" s="29">
        <v>14671.56</v>
      </c>
      <c r="I5" s="29">
        <v>26.38</v>
      </c>
      <c r="J5" s="30">
        <f t="shared" si="0"/>
        <v>4.0754333333333328</v>
      </c>
      <c r="L5" s="28">
        <v>2555.7248</v>
      </c>
      <c r="M5" s="29">
        <v>36.768099999999997</v>
      </c>
      <c r="N5" s="29">
        <v>38.636299999999999</v>
      </c>
      <c r="O5" s="29">
        <v>40.860599999999998</v>
      </c>
      <c r="P5" s="29">
        <v>46557.82</v>
      </c>
      <c r="Q5" s="29">
        <v>69.67</v>
      </c>
      <c r="R5" s="30">
        <f t="shared" si="1"/>
        <v>12.932727777777778</v>
      </c>
      <c r="S5" s="20"/>
      <c r="T5" s="31"/>
      <c r="U5" s="32"/>
      <c r="V5" s="33"/>
      <c r="W5" s="31"/>
      <c r="X5" s="32"/>
      <c r="Y5" s="33"/>
    </row>
    <row r="6" spans="1:25" ht="12.75" thickBot="1">
      <c r="A6" s="24"/>
      <c r="B6" s="34"/>
      <c r="C6" s="34">
        <v>37</v>
      </c>
      <c r="D6" s="38">
        <v>1328.9872</v>
      </c>
      <c r="E6" s="39">
        <v>34.120399999999997</v>
      </c>
      <c r="F6" s="39">
        <v>37.683799999999998</v>
      </c>
      <c r="G6" s="39">
        <v>39.811100000000003</v>
      </c>
      <c r="H6" s="39">
        <v>13932.58</v>
      </c>
      <c r="I6" s="39">
        <v>23.96</v>
      </c>
      <c r="J6" s="40">
        <f t="shared" si="0"/>
        <v>3.8701611111111109</v>
      </c>
      <c r="L6" s="38">
        <v>1329.24</v>
      </c>
      <c r="M6" s="39">
        <v>34.121699999999997</v>
      </c>
      <c r="N6" s="39">
        <v>37.684199999999997</v>
      </c>
      <c r="O6" s="39">
        <v>39.8125</v>
      </c>
      <c r="P6" s="39">
        <v>44369.17</v>
      </c>
      <c r="Q6" s="39">
        <v>66.11</v>
      </c>
      <c r="R6" s="40">
        <f t="shared" si="1"/>
        <v>12.324769444444444</v>
      </c>
      <c r="S6" s="20"/>
      <c r="T6" s="41"/>
      <c r="U6" s="42"/>
      <c r="V6" s="43"/>
      <c r="W6" s="41"/>
      <c r="X6" s="42"/>
      <c r="Y6" s="43"/>
    </row>
    <row r="7" spans="1:25">
      <c r="A7" s="24"/>
      <c r="B7" s="13" t="s">
        <v>5</v>
      </c>
      <c r="C7" s="13">
        <v>22</v>
      </c>
      <c r="D7" s="17">
        <v>33217.670400000003</v>
      </c>
      <c r="E7" s="18">
        <v>40.410499999999999</v>
      </c>
      <c r="F7" s="18">
        <v>45.038600000000002</v>
      </c>
      <c r="G7" s="18">
        <v>44.6982</v>
      </c>
      <c r="H7" s="18">
        <v>25791.17</v>
      </c>
      <c r="I7" s="18">
        <v>54.7</v>
      </c>
      <c r="J7" s="19">
        <f t="shared" si="0"/>
        <v>7.164213888888888</v>
      </c>
      <c r="L7" s="17">
        <v>33221.4352</v>
      </c>
      <c r="M7" s="18">
        <v>40.4101</v>
      </c>
      <c r="N7" s="18">
        <v>45.041600000000003</v>
      </c>
      <c r="O7" s="18">
        <v>44.6999</v>
      </c>
      <c r="P7" s="18">
        <v>83341.36</v>
      </c>
      <c r="Q7" s="18">
        <v>156.66999999999999</v>
      </c>
      <c r="R7" s="19">
        <f t="shared" si="1"/>
        <v>23.150377777777777</v>
      </c>
      <c r="S7" s="20"/>
      <c r="T7" s="21">
        <f>bdrate($D7:$D10,E7:E10,$L7:$L10,M7:M10)</f>
        <v>8.8828672967888878E-5</v>
      </c>
      <c r="U7" s="22">
        <f>bdrate($D7:$D10,F7:F10,$L7:$L10,N7:N10)</f>
        <v>-8.864464865421251E-4</v>
      </c>
      <c r="V7" s="22">
        <f>bdrate($D7:$D10,G7:G10,$L7:$L10,O7:O10)</f>
        <v>-1.9486521266895984E-3</v>
      </c>
      <c r="W7" s="44">
        <f>bdrateOld($D7:$D10,E7:E10,$L7:$L10,M7:M10)</f>
        <v>9.3227040425913899E-5</v>
      </c>
      <c r="X7" s="45">
        <f>bdrateOld($D7:$D10,F7:F10,$L7:$L10,N7:N10)</f>
        <v>-7.4927533004376379E-4</v>
      </c>
      <c r="Y7" s="46">
        <f>bdrateOld($D7:$D10,G7:G10,$L7:$L10,O7:O10)</f>
        <v>-1.9751564791646858E-3</v>
      </c>
    </row>
    <row r="8" spans="1:25">
      <c r="A8" s="24"/>
      <c r="B8" s="24"/>
      <c r="C8" s="24">
        <v>27</v>
      </c>
      <c r="D8" s="28">
        <v>15834.664000000001</v>
      </c>
      <c r="E8" s="29">
        <v>37.450000000000003</v>
      </c>
      <c r="F8" s="29">
        <v>43.189100000000003</v>
      </c>
      <c r="G8" s="29">
        <v>43.368499999999997</v>
      </c>
      <c r="H8" s="29">
        <v>22527.53</v>
      </c>
      <c r="I8" s="29">
        <v>47.59</v>
      </c>
      <c r="J8" s="30">
        <f t="shared" si="0"/>
        <v>6.2576472222222215</v>
      </c>
      <c r="L8" s="28">
        <v>15829.625599999999</v>
      </c>
      <c r="M8" s="29">
        <v>37.448399999999999</v>
      </c>
      <c r="N8" s="29">
        <v>43.1892</v>
      </c>
      <c r="O8" s="29">
        <v>43.370399999999997</v>
      </c>
      <c r="P8" s="29">
        <v>72640.89</v>
      </c>
      <c r="Q8" s="29">
        <v>135.28</v>
      </c>
      <c r="R8" s="30">
        <f t="shared" si="1"/>
        <v>20.178024999999998</v>
      </c>
      <c r="S8" s="20"/>
      <c r="T8" s="31"/>
      <c r="U8" s="32"/>
      <c r="V8" s="32"/>
      <c r="W8" s="31"/>
      <c r="X8" s="32"/>
      <c r="Y8" s="33"/>
    </row>
    <row r="9" spans="1:25">
      <c r="A9" s="24"/>
      <c r="B9" s="24"/>
      <c r="C9" s="24">
        <v>32</v>
      </c>
      <c r="D9" s="28">
        <v>8314.2720000000008</v>
      </c>
      <c r="E9" s="29">
        <v>34.518900000000002</v>
      </c>
      <c r="F9" s="29">
        <v>41.5974</v>
      </c>
      <c r="G9" s="29">
        <v>42.113500000000002</v>
      </c>
      <c r="H9" s="29">
        <v>20334.95</v>
      </c>
      <c r="I9" s="29">
        <v>40.200000000000003</v>
      </c>
      <c r="J9" s="30">
        <f t="shared" si="0"/>
        <v>5.6485972222222225</v>
      </c>
      <c r="L9" s="28">
        <v>8315.3071999999993</v>
      </c>
      <c r="M9" s="29">
        <v>34.5199</v>
      </c>
      <c r="N9" s="29">
        <v>41.602699999999999</v>
      </c>
      <c r="O9" s="29">
        <v>42.118000000000002</v>
      </c>
      <c r="P9" s="29">
        <v>65484.959999999999</v>
      </c>
      <c r="Q9" s="29">
        <v>111.11</v>
      </c>
      <c r="R9" s="30">
        <f t="shared" si="1"/>
        <v>18.190266666666666</v>
      </c>
      <c r="S9" s="20"/>
      <c r="T9" s="31"/>
      <c r="U9" s="47"/>
      <c r="V9" s="32"/>
      <c r="W9" s="31"/>
      <c r="X9" s="32"/>
      <c r="Y9" s="33"/>
    </row>
    <row r="10" spans="1:25" ht="12.75" thickBot="1">
      <c r="A10" s="24"/>
      <c r="B10" s="34"/>
      <c r="C10" s="34">
        <v>37</v>
      </c>
      <c r="D10" s="38">
        <v>4648.5727999999999</v>
      </c>
      <c r="E10" s="39">
        <v>31.747</v>
      </c>
      <c r="F10" s="39">
        <v>40.359499999999997</v>
      </c>
      <c r="G10" s="39">
        <v>41.083399999999997</v>
      </c>
      <c r="H10" s="39">
        <v>18726.009999999998</v>
      </c>
      <c r="I10" s="39">
        <v>36.44</v>
      </c>
      <c r="J10" s="40">
        <f t="shared" si="0"/>
        <v>5.2016694444444438</v>
      </c>
      <c r="L10" s="38">
        <v>4648.6304</v>
      </c>
      <c r="M10" s="39">
        <v>31.7441</v>
      </c>
      <c r="N10" s="39">
        <v>40.356900000000003</v>
      </c>
      <c r="O10" s="39">
        <v>41.091700000000003</v>
      </c>
      <c r="P10" s="39">
        <v>60032.68</v>
      </c>
      <c r="Q10" s="39">
        <v>94.81</v>
      </c>
      <c r="R10" s="40">
        <f t="shared" si="1"/>
        <v>16.675744444444444</v>
      </c>
      <c r="S10" s="20"/>
      <c r="T10" s="41"/>
      <c r="U10" s="42"/>
      <c r="V10" s="42"/>
      <c r="W10" s="41"/>
      <c r="X10" s="42"/>
      <c r="Y10" s="43"/>
    </row>
    <row r="11" spans="1:25">
      <c r="A11" s="72"/>
      <c r="B11" s="63" t="s">
        <v>0</v>
      </c>
      <c r="C11" s="63">
        <v>22</v>
      </c>
      <c r="D11" s="17"/>
      <c r="E11" s="18"/>
      <c r="F11" s="18"/>
      <c r="G11" s="18"/>
      <c r="H11" s="18"/>
      <c r="I11" s="18"/>
      <c r="J11" s="19">
        <f t="shared" si="0"/>
        <v>0</v>
      </c>
      <c r="L11" s="17"/>
      <c r="M11" s="18"/>
      <c r="N11" s="18"/>
      <c r="O11" s="18"/>
      <c r="P11" s="18"/>
      <c r="Q11" s="18"/>
      <c r="R11" s="19">
        <f t="shared" si="1"/>
        <v>0</v>
      </c>
      <c r="S11" s="20"/>
      <c r="T11" s="21" t="e">
        <f>bdrate($D11:$D14,E11:E14,$L11:$L14,M11:M14)</f>
        <v>#VALUE!</v>
      </c>
      <c r="U11" s="22" t="e">
        <f>bdrate($D11:$D14,F11:F14,$L11:$L14,N11:N14)</f>
        <v>#VALUE!</v>
      </c>
      <c r="V11" s="22" t="e">
        <f>bdrate($D11:$D14,G11:G14,$L11:$L14,O11:O14)</f>
        <v>#VALUE!</v>
      </c>
      <c r="W11" s="44" t="e">
        <f>bdrateOld($D11:$D14,E11:E14,$L11:$L14,M11:M14)</f>
        <v>#VALUE!</v>
      </c>
      <c r="X11" s="45" t="e">
        <f>bdrateOld($D11:$D14,F11:F14,$L11:$L14,N11:N14)</f>
        <v>#VALUE!</v>
      </c>
      <c r="Y11" s="46" t="e">
        <f>bdrateOld($D11:$D14,G11:G14,$L11:$L14,O11:O14)</f>
        <v>#VALUE!</v>
      </c>
    </row>
    <row r="12" spans="1:25">
      <c r="A12" s="72"/>
      <c r="B12" s="72"/>
      <c r="C12" s="72">
        <v>27</v>
      </c>
      <c r="D12" s="28"/>
      <c r="E12" s="29"/>
      <c r="F12" s="29"/>
      <c r="G12" s="29"/>
      <c r="H12" s="29"/>
      <c r="I12" s="29"/>
      <c r="J12" s="30">
        <f t="shared" si="0"/>
        <v>0</v>
      </c>
      <c r="L12" s="28"/>
      <c r="M12" s="29"/>
      <c r="N12" s="29"/>
      <c r="O12" s="29"/>
      <c r="P12" s="29"/>
      <c r="Q12" s="29"/>
      <c r="R12" s="30">
        <f t="shared" si="1"/>
        <v>0</v>
      </c>
      <c r="S12" s="20"/>
      <c r="T12" s="31"/>
      <c r="U12" s="32"/>
      <c r="V12" s="32"/>
      <c r="W12" s="31"/>
      <c r="X12" s="32"/>
      <c r="Y12" s="33"/>
    </row>
    <row r="13" spans="1:25">
      <c r="A13" s="72"/>
      <c r="B13" s="72"/>
      <c r="C13" s="72">
        <v>32</v>
      </c>
      <c r="D13" s="28"/>
      <c r="E13" s="29"/>
      <c r="F13" s="29"/>
      <c r="G13" s="29"/>
      <c r="H13" s="29"/>
      <c r="I13" s="29"/>
      <c r="J13" s="30">
        <f t="shared" si="0"/>
        <v>0</v>
      </c>
      <c r="L13" s="28"/>
      <c r="M13" s="29"/>
      <c r="N13" s="29"/>
      <c r="O13" s="29"/>
      <c r="P13" s="29"/>
      <c r="Q13" s="29"/>
      <c r="R13" s="30">
        <f t="shared" si="1"/>
        <v>0</v>
      </c>
      <c r="S13" s="20"/>
      <c r="T13" s="31"/>
      <c r="U13" s="32"/>
      <c r="V13" s="32"/>
      <c r="W13" s="31"/>
      <c r="X13" s="32"/>
      <c r="Y13" s="33"/>
    </row>
    <row r="14" spans="1:25" ht="12.75" thickBot="1">
      <c r="A14" s="72"/>
      <c r="B14" s="79"/>
      <c r="C14" s="79">
        <v>37</v>
      </c>
      <c r="D14" s="38"/>
      <c r="E14" s="39"/>
      <c r="F14" s="39"/>
      <c r="G14" s="39"/>
      <c r="H14" s="39"/>
      <c r="I14" s="39"/>
      <c r="J14" s="40">
        <f t="shared" si="0"/>
        <v>0</v>
      </c>
      <c r="L14" s="38"/>
      <c r="M14" s="39"/>
      <c r="N14" s="39"/>
      <c r="O14" s="39"/>
      <c r="P14" s="39"/>
      <c r="Q14" s="39"/>
      <c r="R14" s="40">
        <f t="shared" si="1"/>
        <v>0</v>
      </c>
      <c r="S14" s="20"/>
      <c r="T14" s="41"/>
      <c r="U14" s="42"/>
      <c r="V14" s="42"/>
      <c r="W14" s="41"/>
      <c r="X14" s="42"/>
      <c r="Y14" s="43"/>
    </row>
    <row r="15" spans="1:25">
      <c r="A15" s="72"/>
      <c r="B15" s="63" t="s">
        <v>6</v>
      </c>
      <c r="C15" s="63">
        <v>22</v>
      </c>
      <c r="D15" s="17"/>
      <c r="E15" s="18"/>
      <c r="F15" s="18"/>
      <c r="G15" s="18"/>
      <c r="H15" s="18"/>
      <c r="I15" s="18"/>
      <c r="J15" s="19">
        <f t="shared" si="0"/>
        <v>0</v>
      </c>
      <c r="L15" s="17"/>
      <c r="M15" s="18"/>
      <c r="N15" s="18"/>
      <c r="O15" s="18"/>
      <c r="P15" s="18"/>
      <c r="Q15" s="18"/>
      <c r="R15" s="19">
        <f t="shared" si="1"/>
        <v>0</v>
      </c>
      <c r="S15" s="20"/>
      <c r="T15" s="21" t="e">
        <f>bdrate($D15:$D18,E15:E18,$L15:$L18,M15:M18)</f>
        <v>#VALUE!</v>
      </c>
      <c r="U15" s="22" t="e">
        <f>bdrate($D15:$D18,F15:F18,$L15:$L18,N15:N18)</f>
        <v>#VALUE!</v>
      </c>
      <c r="V15" s="22" t="e">
        <f>bdrate($D15:$D18,G15:G18,$L15:$L18,O15:O18)</f>
        <v>#VALUE!</v>
      </c>
      <c r="W15" s="44" t="e">
        <f>bdrateOld($D15:$D18,E15:E18,$L15:$L18,M15:M18)</f>
        <v>#VALUE!</v>
      </c>
      <c r="X15" s="45" t="e">
        <f>bdrateOld($D15:$D18,F15:F18,$L15:$L18,N15:N18)</f>
        <v>#VALUE!</v>
      </c>
      <c r="Y15" s="46" t="e">
        <f>bdrateOld($D15:$D18,G15:G18,$L15:$L18,O15:O18)</f>
        <v>#VALUE!</v>
      </c>
    </row>
    <row r="16" spans="1:25">
      <c r="A16" s="72"/>
      <c r="B16" s="72"/>
      <c r="C16" s="72">
        <v>27</v>
      </c>
      <c r="D16" s="28"/>
      <c r="E16" s="29"/>
      <c r="F16" s="29"/>
      <c r="G16" s="29"/>
      <c r="H16" s="29"/>
      <c r="I16" s="29"/>
      <c r="J16" s="30">
        <f t="shared" si="0"/>
        <v>0</v>
      </c>
      <c r="L16" s="28"/>
      <c r="M16" s="29"/>
      <c r="N16" s="29"/>
      <c r="O16" s="29"/>
      <c r="P16" s="29"/>
      <c r="Q16" s="29"/>
      <c r="R16" s="30">
        <f t="shared" si="1"/>
        <v>0</v>
      </c>
      <c r="S16" s="20"/>
      <c r="T16" s="31"/>
      <c r="U16" s="32"/>
      <c r="V16" s="32"/>
      <c r="W16" s="31"/>
      <c r="X16" s="32"/>
      <c r="Y16" s="33"/>
    </row>
    <row r="17" spans="1:25">
      <c r="A17" s="72"/>
      <c r="B17" s="72"/>
      <c r="C17" s="72">
        <v>32</v>
      </c>
      <c r="D17" s="28"/>
      <c r="E17" s="29"/>
      <c r="F17" s="29"/>
      <c r="G17" s="29"/>
      <c r="H17" s="29"/>
      <c r="I17" s="29"/>
      <c r="J17" s="30">
        <f t="shared" si="0"/>
        <v>0</v>
      </c>
      <c r="L17" s="28"/>
      <c r="M17" s="29"/>
      <c r="N17" s="29"/>
      <c r="O17" s="29"/>
      <c r="P17" s="29"/>
      <c r="Q17" s="29"/>
      <c r="R17" s="30">
        <f t="shared" si="1"/>
        <v>0</v>
      </c>
      <c r="S17" s="20"/>
      <c r="T17" s="31"/>
      <c r="U17" s="32"/>
      <c r="V17" s="32"/>
      <c r="W17" s="31"/>
      <c r="X17" s="32"/>
      <c r="Y17" s="33"/>
    </row>
    <row r="18" spans="1:25" ht="12.75" thickBot="1">
      <c r="A18" s="79"/>
      <c r="B18" s="79"/>
      <c r="C18" s="79">
        <v>37</v>
      </c>
      <c r="D18" s="38"/>
      <c r="E18" s="39"/>
      <c r="F18" s="39"/>
      <c r="G18" s="39"/>
      <c r="H18" s="39"/>
      <c r="I18" s="39"/>
      <c r="J18" s="40">
        <f t="shared" si="0"/>
        <v>0</v>
      </c>
      <c r="L18" s="38"/>
      <c r="M18" s="39"/>
      <c r="N18" s="39"/>
      <c r="O18" s="39"/>
      <c r="P18" s="39"/>
      <c r="Q18" s="39"/>
      <c r="R18" s="40">
        <f t="shared" si="1"/>
        <v>0</v>
      </c>
      <c r="S18" s="20"/>
      <c r="T18" s="41"/>
      <c r="U18" s="42"/>
      <c r="V18" s="42"/>
      <c r="W18" s="41"/>
      <c r="X18" s="42"/>
      <c r="Y18" s="43"/>
    </row>
    <row r="19" spans="1:25">
      <c r="A19" s="13" t="s">
        <v>7</v>
      </c>
      <c r="B19" s="13" t="s">
        <v>8</v>
      </c>
      <c r="C19" s="13">
        <v>22</v>
      </c>
      <c r="D19" s="14">
        <v>4855.8152</v>
      </c>
      <c r="E19" s="15">
        <v>41.734000000000002</v>
      </c>
      <c r="F19" s="15">
        <v>43.582999999999998</v>
      </c>
      <c r="G19" s="15">
        <v>45.296100000000003</v>
      </c>
      <c r="H19" s="15">
        <v>16737.810000000001</v>
      </c>
      <c r="I19" s="15">
        <v>32.08</v>
      </c>
      <c r="J19" s="16">
        <f t="shared" si="0"/>
        <v>4.6493916666666673</v>
      </c>
      <c r="L19" s="14">
        <v>4854.9448000000002</v>
      </c>
      <c r="M19" s="15">
        <v>41.734299999999998</v>
      </c>
      <c r="N19" s="15">
        <v>43.583799999999997</v>
      </c>
      <c r="O19" s="15">
        <v>45.296300000000002</v>
      </c>
      <c r="P19" s="15">
        <v>53806.99</v>
      </c>
      <c r="Q19" s="15">
        <v>89.76</v>
      </c>
      <c r="R19" s="16">
        <f t="shared" si="1"/>
        <v>14.94638611111111</v>
      </c>
      <c r="S19" s="20"/>
      <c r="T19" s="21">
        <f>bdrate($D19:$D22,E19:E22,$L19:$L22,M19:M22)</f>
        <v>-1.796656611856573E-4</v>
      </c>
      <c r="U19" s="22">
        <f>bdrate($D19:$D22,F19:F22,$L19:$L22,N19:N22)</f>
        <v>9.7531351442192715E-4</v>
      </c>
      <c r="V19" s="22">
        <f>bdrate($D19:$D22,G19:G22,$L19:$L22,O19:O22)</f>
        <v>1.0408545582192286E-3</v>
      </c>
      <c r="W19" s="44">
        <f>bdrateOld($D19:$D22,E19:E22,$L19:$L22,M19:M22)</f>
        <v>-1.8387373567174681E-4</v>
      </c>
      <c r="X19" s="45">
        <f>bdrateOld($D19:$D22,F19:F22,$L19:$L22,N19:N22)</f>
        <v>9.3544375935139534E-4</v>
      </c>
      <c r="Y19" s="46">
        <f>bdrateOld($D19:$D22,G19:G22,$L19:$L22,O19:O22)</f>
        <v>9.1131249262477176E-4</v>
      </c>
    </row>
    <row r="20" spans="1:25">
      <c r="A20" s="24" t="s">
        <v>9</v>
      </c>
      <c r="B20" s="24"/>
      <c r="C20" s="24">
        <v>27</v>
      </c>
      <c r="D20" s="25">
        <v>2211.0904</v>
      </c>
      <c r="E20" s="26">
        <v>39.887099999999997</v>
      </c>
      <c r="F20" s="26">
        <v>42.280799999999999</v>
      </c>
      <c r="G20" s="26">
        <v>43.462000000000003</v>
      </c>
      <c r="H20" s="26">
        <v>14867.26</v>
      </c>
      <c r="I20" s="26">
        <v>27.32</v>
      </c>
      <c r="J20" s="27">
        <f t="shared" si="0"/>
        <v>4.1297944444444443</v>
      </c>
      <c r="L20" s="25">
        <v>2211.2759999999998</v>
      </c>
      <c r="M20" s="26">
        <v>39.888199999999998</v>
      </c>
      <c r="N20" s="26">
        <v>42.282200000000003</v>
      </c>
      <c r="O20" s="26">
        <v>43.458599999999997</v>
      </c>
      <c r="P20" s="26">
        <v>47436.68</v>
      </c>
      <c r="Q20" s="26">
        <v>75.69</v>
      </c>
      <c r="R20" s="27">
        <f t="shared" si="1"/>
        <v>13.176855555555555</v>
      </c>
      <c r="S20" s="20"/>
      <c r="T20" s="31"/>
      <c r="U20" s="32"/>
      <c r="V20" s="32"/>
      <c r="W20" s="31"/>
      <c r="X20" s="32"/>
      <c r="Y20" s="33"/>
    </row>
    <row r="21" spans="1:25">
      <c r="A21" s="24"/>
      <c r="B21" s="24"/>
      <c r="C21" s="24">
        <v>32</v>
      </c>
      <c r="D21" s="25">
        <v>1084.0696</v>
      </c>
      <c r="E21" s="26">
        <v>37.573599999999999</v>
      </c>
      <c r="F21" s="26">
        <v>41.1755</v>
      </c>
      <c r="G21" s="26">
        <v>42.1492</v>
      </c>
      <c r="H21" s="26">
        <v>13543.13</v>
      </c>
      <c r="I21" s="26">
        <v>24.38</v>
      </c>
      <c r="J21" s="27">
        <f t="shared" si="0"/>
        <v>3.7619805555555552</v>
      </c>
      <c r="L21" s="25">
        <v>1084.3743999999999</v>
      </c>
      <c r="M21" s="26">
        <v>37.575499999999998</v>
      </c>
      <c r="N21" s="26">
        <v>41.171900000000001</v>
      </c>
      <c r="O21" s="26">
        <v>42.148000000000003</v>
      </c>
      <c r="P21" s="26">
        <v>43502.7</v>
      </c>
      <c r="Q21" s="26">
        <v>67.78</v>
      </c>
      <c r="R21" s="27">
        <f t="shared" si="1"/>
        <v>12.084083333333332</v>
      </c>
      <c r="S21" s="20"/>
      <c r="T21" s="31"/>
      <c r="U21" s="32"/>
      <c r="V21" s="32"/>
      <c r="W21" s="31"/>
      <c r="X21" s="32"/>
      <c r="Y21" s="33"/>
    </row>
    <row r="22" spans="1:25" ht="12.75" thickBot="1">
      <c r="A22" s="24"/>
      <c r="B22" s="34"/>
      <c r="C22" s="34">
        <v>37</v>
      </c>
      <c r="D22" s="35">
        <v>548.5856</v>
      </c>
      <c r="E22" s="36">
        <v>35.176299999999998</v>
      </c>
      <c r="F22" s="36">
        <v>40.3386</v>
      </c>
      <c r="G22" s="36">
        <v>41.331099999999999</v>
      </c>
      <c r="H22" s="36">
        <v>12615.71</v>
      </c>
      <c r="I22" s="36">
        <v>22.12</v>
      </c>
      <c r="J22" s="37">
        <f t="shared" si="0"/>
        <v>3.5043638888888888</v>
      </c>
      <c r="L22" s="35">
        <v>549.19680000000005</v>
      </c>
      <c r="M22" s="36">
        <v>35.178400000000003</v>
      </c>
      <c r="N22" s="36">
        <v>40.333399999999997</v>
      </c>
      <c r="O22" s="36">
        <v>41.332999999999998</v>
      </c>
      <c r="P22" s="36">
        <v>40239.56</v>
      </c>
      <c r="Q22" s="36">
        <v>60.34</v>
      </c>
      <c r="R22" s="37">
        <f t="shared" si="1"/>
        <v>11.177655555555555</v>
      </c>
      <c r="S22" s="20"/>
      <c r="T22" s="41"/>
      <c r="U22" s="42"/>
      <c r="V22" s="42"/>
      <c r="W22" s="41"/>
      <c r="X22" s="42"/>
      <c r="Y22" s="43"/>
    </row>
    <row r="23" spans="1:25">
      <c r="A23" s="24"/>
      <c r="B23" s="13" t="s">
        <v>10</v>
      </c>
      <c r="C23" s="13">
        <v>22</v>
      </c>
      <c r="D23" s="14">
        <v>7769.34</v>
      </c>
      <c r="E23" s="15">
        <v>40.154499999999999</v>
      </c>
      <c r="F23" s="15">
        <v>42.513800000000003</v>
      </c>
      <c r="G23" s="15">
        <v>43.8337</v>
      </c>
      <c r="H23" s="15">
        <v>15600.34</v>
      </c>
      <c r="I23" s="15">
        <v>34.49</v>
      </c>
      <c r="J23" s="16">
        <f t="shared" si="0"/>
        <v>4.3334277777777777</v>
      </c>
      <c r="L23" s="14">
        <v>7768.5839999999998</v>
      </c>
      <c r="M23" s="15">
        <v>40.154200000000003</v>
      </c>
      <c r="N23" s="15">
        <v>42.513599999999997</v>
      </c>
      <c r="O23" s="15">
        <v>43.835299999999997</v>
      </c>
      <c r="P23" s="15">
        <v>49366.73</v>
      </c>
      <c r="Q23" s="15">
        <v>96.21</v>
      </c>
      <c r="R23" s="16">
        <f t="shared" si="1"/>
        <v>13.712980555555557</v>
      </c>
      <c r="S23" s="20"/>
      <c r="T23" s="21">
        <f>bdrate($D23:$D26,E23:E26,$L23:$L26,M23:M26)</f>
        <v>-1.8121755156030872E-5</v>
      </c>
      <c r="U23" s="22">
        <f>bdrate($D23:$D26,F23:F26,$L23:$L26,N23:N26)</f>
        <v>-3.4525138240770747E-4</v>
      </c>
      <c r="V23" s="22">
        <f>bdrate($D23:$D26,G23:G26,$L23:$L26,O23:O26)</f>
        <v>6.41153119346205E-4</v>
      </c>
      <c r="W23" s="44">
        <f>bdrateOld($D23:$D26,E23:E26,$L23:$L26,M23:M26)</f>
        <v>-1.1793377269642136E-5</v>
      </c>
      <c r="X23" s="45">
        <f>bdrateOld($D23:$D26,F23:F26,$L23:$L26,N23:N26)</f>
        <v>-3.4006535036135155E-4</v>
      </c>
      <c r="Y23" s="46">
        <f>bdrateOld($D23:$D26,G23:G26,$L23:$L26,O23:O26)</f>
        <v>2.8691999268226631E-4</v>
      </c>
    </row>
    <row r="24" spans="1:25">
      <c r="A24" s="24"/>
      <c r="B24" s="24"/>
      <c r="C24" s="24">
        <v>27</v>
      </c>
      <c r="D24" s="25">
        <v>3369.9495999999999</v>
      </c>
      <c r="E24" s="26">
        <v>37.656399999999998</v>
      </c>
      <c r="F24" s="26">
        <v>40.760199999999998</v>
      </c>
      <c r="G24" s="26">
        <v>41.566899999999997</v>
      </c>
      <c r="H24" s="26">
        <v>13595.19</v>
      </c>
      <c r="I24" s="26">
        <v>26.73</v>
      </c>
      <c r="J24" s="27">
        <f t="shared" si="0"/>
        <v>3.7764416666666669</v>
      </c>
      <c r="L24" s="25">
        <v>3369.6143999999999</v>
      </c>
      <c r="M24" s="26">
        <v>37.655700000000003</v>
      </c>
      <c r="N24" s="26">
        <v>40.7605</v>
      </c>
      <c r="O24" s="26">
        <v>41.564</v>
      </c>
      <c r="P24" s="26">
        <v>42904.27</v>
      </c>
      <c r="Q24" s="26">
        <v>72.73</v>
      </c>
      <c r="R24" s="27">
        <f t="shared" si="1"/>
        <v>11.917852777777776</v>
      </c>
      <c r="S24" s="20"/>
      <c r="T24" s="31"/>
      <c r="U24" s="32"/>
      <c r="V24" s="32"/>
      <c r="W24" s="31"/>
      <c r="X24" s="32"/>
      <c r="Y24" s="33"/>
    </row>
    <row r="25" spans="1:25">
      <c r="A25" s="24"/>
      <c r="B25" s="24"/>
      <c r="C25" s="24">
        <v>32</v>
      </c>
      <c r="D25" s="25">
        <v>1555.6479999999999</v>
      </c>
      <c r="E25" s="26">
        <v>35.063499999999998</v>
      </c>
      <c r="F25" s="26">
        <v>39.267800000000001</v>
      </c>
      <c r="G25" s="26">
        <v>40.015799999999999</v>
      </c>
      <c r="H25" s="26">
        <v>12455.83</v>
      </c>
      <c r="I25" s="26">
        <v>22.68</v>
      </c>
      <c r="J25" s="27">
        <f t="shared" si="0"/>
        <v>3.4599527777777777</v>
      </c>
      <c r="L25" s="25">
        <v>1556.5152</v>
      </c>
      <c r="M25" s="26">
        <v>35.065899999999999</v>
      </c>
      <c r="N25" s="26">
        <v>39.269599999999997</v>
      </c>
      <c r="O25" s="26">
        <v>40.015099999999997</v>
      </c>
      <c r="P25" s="26">
        <v>39303.75</v>
      </c>
      <c r="Q25" s="26">
        <v>62.56</v>
      </c>
      <c r="R25" s="27">
        <f t="shared" si="1"/>
        <v>10.917708333333334</v>
      </c>
      <c r="S25" s="20"/>
      <c r="T25" s="31"/>
      <c r="U25" s="32"/>
      <c r="V25" s="32"/>
      <c r="W25" s="31"/>
      <c r="X25" s="32"/>
      <c r="Y25" s="33"/>
    </row>
    <row r="26" spans="1:25" ht="12.75" thickBot="1">
      <c r="A26" s="24"/>
      <c r="B26" s="34"/>
      <c r="C26" s="34">
        <v>37</v>
      </c>
      <c r="D26" s="35">
        <v>725.53200000000004</v>
      </c>
      <c r="E26" s="36">
        <v>32.541600000000003</v>
      </c>
      <c r="F26" s="36">
        <v>38.1569</v>
      </c>
      <c r="G26" s="36">
        <v>39.152099999999997</v>
      </c>
      <c r="H26" s="36">
        <v>11757.76</v>
      </c>
      <c r="I26" s="36">
        <v>20.87</v>
      </c>
      <c r="J26" s="37">
        <f t="shared" si="0"/>
        <v>3.2660444444444443</v>
      </c>
      <c r="L26" s="35">
        <v>725.10879999999997</v>
      </c>
      <c r="M26" s="36">
        <v>32.5398</v>
      </c>
      <c r="N26" s="36">
        <v>38.157200000000003</v>
      </c>
      <c r="O26" s="36">
        <v>39.152799999999999</v>
      </c>
      <c r="P26" s="36">
        <v>37226.239999999998</v>
      </c>
      <c r="Q26" s="36">
        <v>55.12</v>
      </c>
      <c r="R26" s="37">
        <f t="shared" si="1"/>
        <v>10.340622222222221</v>
      </c>
      <c r="S26" s="20"/>
      <c r="T26" s="41"/>
      <c r="U26" s="42"/>
      <c r="V26" s="42"/>
      <c r="W26" s="41"/>
      <c r="X26" s="42"/>
      <c r="Y26" s="43"/>
    </row>
    <row r="27" spans="1:25">
      <c r="A27" s="24"/>
      <c r="B27" s="13" t="s">
        <v>11</v>
      </c>
      <c r="C27" s="13">
        <v>22</v>
      </c>
      <c r="D27" s="14">
        <v>18525</v>
      </c>
      <c r="E27" s="15">
        <v>38.5627</v>
      </c>
      <c r="F27" s="15">
        <v>40.119100000000003</v>
      </c>
      <c r="G27" s="15">
        <v>43.640900000000002</v>
      </c>
      <c r="H27" s="15">
        <v>36073.699999999997</v>
      </c>
      <c r="I27" s="15">
        <v>65.099999999999994</v>
      </c>
      <c r="J27" s="16">
        <f t="shared" si="0"/>
        <v>10.020472222222221</v>
      </c>
      <c r="L27" s="14">
        <v>18527.972000000002</v>
      </c>
      <c r="M27" s="15">
        <v>38.562100000000001</v>
      </c>
      <c r="N27" s="15">
        <v>40.119500000000002</v>
      </c>
      <c r="O27" s="15">
        <v>43.6402</v>
      </c>
      <c r="P27" s="15">
        <v>115682.03</v>
      </c>
      <c r="Q27" s="15">
        <v>188.68</v>
      </c>
      <c r="R27" s="16">
        <f t="shared" si="1"/>
        <v>32.133897222222224</v>
      </c>
      <c r="S27" s="20"/>
      <c r="T27" s="21">
        <f>bdrate($D27:$D30,E27:E30,$L27:$L30,M27:M30)</f>
        <v>-9.1927898657306883E-5</v>
      </c>
      <c r="U27" s="22">
        <f>bdrate($D27:$D30,F27:F30,$L27:$L30,N27:N30)</f>
        <v>-8.3337561819396555E-4</v>
      </c>
      <c r="V27" s="22">
        <f>bdrate($D27:$D30,G27:G30,$L27:$L30,O27:O30)</f>
        <v>-1.2174507387052724E-4</v>
      </c>
      <c r="W27" s="44">
        <f>bdrateOld($D27:$D30,E27:E30,$L27:$L30,M27:M30)</f>
        <v>-4.2109896895348164E-5</v>
      </c>
      <c r="X27" s="45">
        <f>bdrateOld($D27:$D30,F27:F30,$L27:$L30,N27:N30)</f>
        <v>-8.8265484603888833E-4</v>
      </c>
      <c r="Y27" s="46">
        <f>bdrateOld($D27:$D30,G27:G30,$L27:$L30,O27:O30)</f>
        <v>-1.9213183873911799E-4</v>
      </c>
    </row>
    <row r="28" spans="1:25">
      <c r="A28" s="24"/>
      <c r="B28" s="24"/>
      <c r="C28" s="24">
        <v>27</v>
      </c>
      <c r="D28" s="25">
        <v>5818.3559999999998</v>
      </c>
      <c r="E28" s="26">
        <v>36.959499999999998</v>
      </c>
      <c r="F28" s="26">
        <v>39.170499999999997</v>
      </c>
      <c r="G28" s="26">
        <v>41.988799999999998</v>
      </c>
      <c r="H28" s="26">
        <v>29077.87</v>
      </c>
      <c r="I28" s="26">
        <v>48.47</v>
      </c>
      <c r="J28" s="27">
        <f t="shared" si="0"/>
        <v>8.0771861111111107</v>
      </c>
      <c r="L28" s="25">
        <v>5818.152</v>
      </c>
      <c r="M28" s="26">
        <v>36.960599999999999</v>
      </c>
      <c r="N28" s="26">
        <v>39.171300000000002</v>
      </c>
      <c r="O28" s="26">
        <v>41.989100000000001</v>
      </c>
      <c r="P28" s="26">
        <v>93459.03</v>
      </c>
      <c r="Q28" s="26">
        <v>136.05000000000001</v>
      </c>
      <c r="R28" s="27">
        <f t="shared" si="1"/>
        <v>25.960841666666667</v>
      </c>
      <c r="S28" s="20"/>
      <c r="T28" s="31"/>
      <c r="U28" s="32"/>
      <c r="V28" s="32"/>
      <c r="W28" s="31"/>
      <c r="X28" s="32"/>
      <c r="Y28" s="33"/>
    </row>
    <row r="29" spans="1:25">
      <c r="A29" s="24"/>
      <c r="B29" s="24"/>
      <c r="C29" s="24">
        <v>32</v>
      </c>
      <c r="D29" s="25">
        <v>2718.7592</v>
      </c>
      <c r="E29" s="26">
        <v>35.0779</v>
      </c>
      <c r="F29" s="26">
        <v>38.370800000000003</v>
      </c>
      <c r="G29" s="26">
        <v>40.506300000000003</v>
      </c>
      <c r="H29" s="26">
        <v>26629.09</v>
      </c>
      <c r="I29" s="26">
        <v>42.12</v>
      </c>
      <c r="J29" s="27">
        <f t="shared" si="0"/>
        <v>7.3969694444444443</v>
      </c>
      <c r="L29" s="25">
        <v>2719.1208000000001</v>
      </c>
      <c r="M29" s="26">
        <v>35.078000000000003</v>
      </c>
      <c r="N29" s="26">
        <v>38.371499999999997</v>
      </c>
      <c r="O29" s="26">
        <v>40.5062</v>
      </c>
      <c r="P29" s="26">
        <v>84377.21</v>
      </c>
      <c r="Q29" s="26">
        <v>118.19</v>
      </c>
      <c r="R29" s="27">
        <f t="shared" si="1"/>
        <v>23.438113888888889</v>
      </c>
      <c r="S29" s="20"/>
      <c r="T29" s="31"/>
      <c r="U29" s="32"/>
      <c r="V29" s="32"/>
      <c r="W29" s="31"/>
      <c r="X29" s="32"/>
      <c r="Y29" s="33"/>
    </row>
    <row r="30" spans="1:25" ht="12.75" thickBot="1">
      <c r="A30" s="24"/>
      <c r="B30" s="34"/>
      <c r="C30" s="34">
        <v>37</v>
      </c>
      <c r="D30" s="35">
        <v>1389.9864</v>
      </c>
      <c r="E30" s="36">
        <v>32.918999999999997</v>
      </c>
      <c r="F30" s="36">
        <v>37.686999999999998</v>
      </c>
      <c r="G30" s="36">
        <v>39.3857</v>
      </c>
      <c r="H30" s="36">
        <v>24716.49</v>
      </c>
      <c r="I30" s="36">
        <v>39.64</v>
      </c>
      <c r="J30" s="37">
        <f t="shared" si="0"/>
        <v>6.8656916666666667</v>
      </c>
      <c r="L30" s="35">
        <v>1389.8063999999999</v>
      </c>
      <c r="M30" s="36">
        <v>32.918500000000002</v>
      </c>
      <c r="N30" s="36">
        <v>37.689100000000003</v>
      </c>
      <c r="O30" s="36">
        <v>39.388800000000003</v>
      </c>
      <c r="P30" s="36">
        <v>78728.39</v>
      </c>
      <c r="Q30" s="36">
        <v>114.36</v>
      </c>
      <c r="R30" s="37">
        <f t="shared" si="1"/>
        <v>21.868997222222223</v>
      </c>
      <c r="S30" s="20"/>
      <c r="T30" s="41"/>
      <c r="U30" s="42"/>
      <c r="V30" s="42"/>
      <c r="W30" s="41"/>
      <c r="X30" s="42"/>
      <c r="Y30" s="43"/>
    </row>
    <row r="31" spans="1:25">
      <c r="A31" s="24"/>
      <c r="B31" s="13" t="s">
        <v>12</v>
      </c>
      <c r="C31" s="13">
        <v>22</v>
      </c>
      <c r="D31" s="14">
        <v>17585.000800000002</v>
      </c>
      <c r="E31" s="15">
        <v>39.248199999999997</v>
      </c>
      <c r="F31" s="15">
        <v>43.861699999999999</v>
      </c>
      <c r="G31" s="15">
        <v>45.1462</v>
      </c>
      <c r="H31" s="15">
        <v>41841.75</v>
      </c>
      <c r="I31" s="15">
        <v>73.66</v>
      </c>
      <c r="J31" s="16">
        <f t="shared" si="0"/>
        <v>11.622708333333334</v>
      </c>
      <c r="L31" s="14">
        <v>17582.561600000001</v>
      </c>
      <c r="M31" s="15">
        <v>39.247999999999998</v>
      </c>
      <c r="N31" s="15">
        <v>43.8613</v>
      </c>
      <c r="O31" s="15">
        <v>45.147399999999998</v>
      </c>
      <c r="P31" s="15">
        <v>134397.21</v>
      </c>
      <c r="Q31" s="15">
        <v>211.37</v>
      </c>
      <c r="R31" s="16">
        <f t="shared" si="1"/>
        <v>37.332558333333331</v>
      </c>
      <c r="S31" s="20"/>
      <c r="T31" s="21">
        <f>bdrate($D31:$D34,E31:E34,$L31:$L34,M31:M34)</f>
        <v>-1.9886284075842919E-4</v>
      </c>
      <c r="U31" s="22">
        <f>bdrate($D31:$D34,F31:F34,$L31:$L34,N31:N34)</f>
        <v>-2.7840877898721583E-4</v>
      </c>
      <c r="V31" s="22">
        <f>bdrate($D31:$D34,G31:G34,$L31:$L34,O31:O34)</f>
        <v>8.8819420851926623E-5</v>
      </c>
      <c r="W31" s="44">
        <f>bdrateOld($D31:$D34,E31:E34,$L31:$L34,M31:M34)</f>
        <v>-2.1051476176414674E-4</v>
      </c>
      <c r="X31" s="45">
        <f>bdrateOld($D31:$D34,F31:F34,$L31:$L34,N31:N34)</f>
        <v>-2.7868096946859211E-4</v>
      </c>
      <c r="Y31" s="46">
        <f>bdrateOld($D31:$D34,G31:G34,$L31:$L34,O31:O34)</f>
        <v>2.6992747226062264E-4</v>
      </c>
    </row>
    <row r="32" spans="1:25">
      <c r="A32" s="24"/>
      <c r="B32" s="24"/>
      <c r="C32" s="24">
        <v>27</v>
      </c>
      <c r="D32" s="25">
        <v>6115.2776000000003</v>
      </c>
      <c r="E32" s="26">
        <v>37.594799999999999</v>
      </c>
      <c r="F32" s="26">
        <v>42.664000000000001</v>
      </c>
      <c r="G32" s="26">
        <v>43.262300000000003</v>
      </c>
      <c r="H32" s="26">
        <v>35405.78</v>
      </c>
      <c r="I32" s="26">
        <v>61.96</v>
      </c>
      <c r="J32" s="27">
        <f t="shared" si="0"/>
        <v>9.8349388888888889</v>
      </c>
      <c r="L32" s="25">
        <v>6113.1304</v>
      </c>
      <c r="M32" s="26">
        <v>37.594900000000003</v>
      </c>
      <c r="N32" s="26">
        <v>42.663499999999999</v>
      </c>
      <c r="O32" s="26">
        <v>43.2577</v>
      </c>
      <c r="P32" s="26">
        <v>113278.18</v>
      </c>
      <c r="Q32" s="26">
        <v>176.15</v>
      </c>
      <c r="R32" s="27">
        <f t="shared" si="1"/>
        <v>31.466161111111109</v>
      </c>
      <c r="S32" s="20"/>
      <c r="T32" s="31"/>
      <c r="U32" s="32"/>
      <c r="V32" s="32"/>
      <c r="W32" s="31"/>
      <c r="X32" s="32"/>
      <c r="Y32" s="33"/>
    </row>
    <row r="33" spans="1:25">
      <c r="A33" s="24"/>
      <c r="B33" s="24"/>
      <c r="C33" s="24">
        <v>32</v>
      </c>
      <c r="D33" s="25">
        <v>2863.6208000000001</v>
      </c>
      <c r="E33" s="26">
        <v>35.7836</v>
      </c>
      <c r="F33" s="26">
        <v>41.490299999999998</v>
      </c>
      <c r="G33" s="26">
        <v>41.502800000000001</v>
      </c>
      <c r="H33" s="26">
        <v>32031.23</v>
      </c>
      <c r="I33" s="26">
        <v>55.66</v>
      </c>
      <c r="J33" s="27">
        <f t="shared" si="0"/>
        <v>8.8975638888888895</v>
      </c>
      <c r="L33" s="25">
        <v>2862.1583999999998</v>
      </c>
      <c r="M33" s="26">
        <v>35.783200000000001</v>
      </c>
      <c r="N33" s="26">
        <v>41.490699999999997</v>
      </c>
      <c r="O33" s="26">
        <v>41.507100000000001</v>
      </c>
      <c r="P33" s="26">
        <v>101842.96</v>
      </c>
      <c r="Q33" s="26">
        <v>154.16</v>
      </c>
      <c r="R33" s="27">
        <f t="shared" si="1"/>
        <v>28.289711111111114</v>
      </c>
      <c r="S33" s="20"/>
      <c r="T33" s="31"/>
      <c r="U33" s="32"/>
      <c r="V33" s="32"/>
      <c r="W33" s="31"/>
      <c r="X33" s="32"/>
      <c r="Y33" s="33"/>
    </row>
    <row r="34" spans="1:25" ht="12.75" thickBot="1">
      <c r="A34" s="24"/>
      <c r="B34" s="34"/>
      <c r="C34" s="34">
        <v>37</v>
      </c>
      <c r="D34" s="35">
        <v>1500.0440000000001</v>
      </c>
      <c r="E34" s="36">
        <v>33.8262</v>
      </c>
      <c r="F34" s="36">
        <v>40.557200000000002</v>
      </c>
      <c r="G34" s="36">
        <v>40.205399999999997</v>
      </c>
      <c r="H34" s="36">
        <v>29901.35</v>
      </c>
      <c r="I34" s="36">
        <v>52.48</v>
      </c>
      <c r="J34" s="37">
        <f t="shared" si="0"/>
        <v>8.3059305555555554</v>
      </c>
      <c r="L34" s="35">
        <v>1501.3671999999999</v>
      </c>
      <c r="M34" s="36">
        <v>33.827100000000002</v>
      </c>
      <c r="N34" s="36">
        <v>40.559199999999997</v>
      </c>
      <c r="O34" s="36">
        <v>40.202599999999997</v>
      </c>
      <c r="P34" s="36">
        <v>94295.32</v>
      </c>
      <c r="Q34" s="36">
        <v>150.16</v>
      </c>
      <c r="R34" s="37">
        <f t="shared" si="1"/>
        <v>26.193144444444446</v>
      </c>
      <c r="S34" s="20"/>
      <c r="T34" s="41"/>
      <c r="U34" s="42"/>
      <c r="V34" s="42"/>
      <c r="W34" s="41"/>
      <c r="X34" s="42"/>
      <c r="Y34" s="43"/>
    </row>
    <row r="35" spans="1:25">
      <c r="A35" s="24"/>
      <c r="B35" s="13" t="s">
        <v>13</v>
      </c>
      <c r="C35" s="13">
        <v>22</v>
      </c>
      <c r="D35" s="14">
        <v>40174.739200000004</v>
      </c>
      <c r="E35" s="15">
        <v>37.515599999999999</v>
      </c>
      <c r="F35" s="15">
        <v>42.158799999999999</v>
      </c>
      <c r="G35" s="15">
        <v>44.294600000000003</v>
      </c>
      <c r="H35" s="15">
        <v>48332.37</v>
      </c>
      <c r="I35" s="15">
        <v>106.02</v>
      </c>
      <c r="J35" s="16">
        <f t="shared" si="0"/>
        <v>13.425658333333335</v>
      </c>
      <c r="L35" s="14">
        <v>40161.646399999998</v>
      </c>
      <c r="M35" s="15">
        <v>37.514600000000002</v>
      </c>
      <c r="N35" s="15">
        <v>42.157499999999999</v>
      </c>
      <c r="O35" s="15">
        <v>44.294199999999996</v>
      </c>
      <c r="P35" s="15">
        <v>154040.81</v>
      </c>
      <c r="Q35" s="15">
        <v>303.82</v>
      </c>
      <c r="R35" s="16">
        <f t="shared" si="1"/>
        <v>42.789113888888892</v>
      </c>
      <c r="S35" s="20"/>
      <c r="T35" s="21">
        <f>bdrate($D35:$D38,E35:E38,$L35:$L38,M35:M38)</f>
        <v>1.3208837926859118E-4</v>
      </c>
      <c r="U35" s="22">
        <f>bdrate($D35:$D38,F35:F38,$L35:$L38,N35:N38)</f>
        <v>-1.4415062313524185E-3</v>
      </c>
      <c r="V35" s="22">
        <f>bdrate($D35:$D38,G35:G38,$L35:$L38,O35:O38)</f>
        <v>1.4446290027263498E-3</v>
      </c>
      <c r="W35" s="44">
        <f>bdrateOld($D35:$D38,E35:E38,$L35:$L38,M35:M38)</f>
        <v>1.8161269622551934E-4</v>
      </c>
      <c r="X35" s="45">
        <f>bdrateOld($D35:$D38,F35:F38,$L35:$L38,N35:N38)</f>
        <v>-1.4011962447678661E-3</v>
      </c>
      <c r="Y35" s="46">
        <f>bdrateOld($D35:$D38,G35:G38,$L35:$L38,O35:O38)</f>
        <v>1.6938918247939583E-3</v>
      </c>
    </row>
    <row r="36" spans="1:25">
      <c r="A36" s="24"/>
      <c r="B36" s="24"/>
      <c r="C36" s="24">
        <v>27</v>
      </c>
      <c r="D36" s="25">
        <v>7331.6072000000004</v>
      </c>
      <c r="E36" s="26">
        <v>35.399000000000001</v>
      </c>
      <c r="F36" s="26">
        <v>40.915799999999997</v>
      </c>
      <c r="G36" s="26">
        <v>43.168700000000001</v>
      </c>
      <c r="H36" s="26">
        <v>35603.410000000003</v>
      </c>
      <c r="I36" s="26">
        <v>65.2</v>
      </c>
      <c r="J36" s="27">
        <f t="shared" si="0"/>
        <v>9.8898361111111122</v>
      </c>
      <c r="L36" s="25">
        <v>7330.5919999999996</v>
      </c>
      <c r="M36" s="26">
        <v>35.398099999999999</v>
      </c>
      <c r="N36" s="26">
        <v>40.918199999999999</v>
      </c>
      <c r="O36" s="26">
        <v>43.165500000000002</v>
      </c>
      <c r="P36" s="26">
        <v>112690.26</v>
      </c>
      <c r="Q36" s="26">
        <v>176.74</v>
      </c>
      <c r="R36" s="27">
        <f t="shared" si="1"/>
        <v>31.302849999999999</v>
      </c>
      <c r="S36" s="20"/>
      <c r="T36" s="31"/>
      <c r="U36" s="32"/>
      <c r="V36" s="32"/>
      <c r="W36" s="31"/>
      <c r="X36" s="32"/>
      <c r="Y36" s="33"/>
    </row>
    <row r="37" spans="1:25">
      <c r="A37" s="24"/>
      <c r="B37" s="24"/>
      <c r="C37" s="24">
        <v>32</v>
      </c>
      <c r="D37" s="25">
        <v>2275.8335999999999</v>
      </c>
      <c r="E37" s="26">
        <v>33.984699999999997</v>
      </c>
      <c r="F37" s="26">
        <v>39.712699999999998</v>
      </c>
      <c r="G37" s="26">
        <v>42.176699999999997</v>
      </c>
      <c r="H37" s="26">
        <v>31431.78</v>
      </c>
      <c r="I37" s="26">
        <v>53.96</v>
      </c>
      <c r="J37" s="27">
        <f t="shared" si="0"/>
        <v>8.7310499999999998</v>
      </c>
      <c r="L37" s="25">
        <v>2275.1511999999998</v>
      </c>
      <c r="M37" s="26">
        <v>33.985700000000001</v>
      </c>
      <c r="N37" s="26">
        <v>39.714199999999998</v>
      </c>
      <c r="O37" s="26">
        <v>42.177900000000001</v>
      </c>
      <c r="P37" s="26">
        <v>98656.49</v>
      </c>
      <c r="Q37" s="26">
        <v>143.9</v>
      </c>
      <c r="R37" s="27">
        <f t="shared" si="1"/>
        <v>27.404580555555558</v>
      </c>
      <c r="S37" s="20"/>
      <c r="T37" s="31"/>
      <c r="U37" s="32"/>
      <c r="V37" s="32"/>
      <c r="W37" s="31"/>
      <c r="X37" s="32"/>
      <c r="Y37" s="33"/>
    </row>
    <row r="38" spans="1:25" ht="12.75" thickBot="1">
      <c r="A38" s="34"/>
      <c r="B38" s="34"/>
      <c r="C38" s="34">
        <v>37</v>
      </c>
      <c r="D38" s="35">
        <v>986.77679999999998</v>
      </c>
      <c r="E38" s="36">
        <v>32.2119</v>
      </c>
      <c r="F38" s="36">
        <v>38.801900000000003</v>
      </c>
      <c r="G38" s="36">
        <v>41.403100000000002</v>
      </c>
      <c r="H38" s="36">
        <v>29886.959999999999</v>
      </c>
      <c r="I38" s="36">
        <v>51.6</v>
      </c>
      <c r="J38" s="37">
        <f t="shared" si="0"/>
        <v>8.3019333333333325</v>
      </c>
      <c r="L38" s="35">
        <v>987.96479999999997</v>
      </c>
      <c r="M38" s="36">
        <v>32.213000000000001</v>
      </c>
      <c r="N38" s="36">
        <v>38.801900000000003</v>
      </c>
      <c r="O38" s="36">
        <v>41.402799999999999</v>
      </c>
      <c r="P38" s="36">
        <v>93868.52</v>
      </c>
      <c r="Q38" s="36">
        <v>136.37</v>
      </c>
      <c r="R38" s="37">
        <f t="shared" si="1"/>
        <v>26.07458888888889</v>
      </c>
      <c r="S38" s="20"/>
      <c r="T38" s="41"/>
      <c r="U38" s="42"/>
      <c r="V38" s="42"/>
      <c r="W38" s="41"/>
      <c r="X38" s="42"/>
      <c r="Y38" s="43"/>
    </row>
    <row r="39" spans="1:25">
      <c r="A39" s="13" t="s">
        <v>14</v>
      </c>
      <c r="B39" s="13" t="s">
        <v>15</v>
      </c>
      <c r="C39" s="13">
        <v>22</v>
      </c>
      <c r="D39" s="14">
        <v>3492.288</v>
      </c>
      <c r="E39" s="15">
        <v>40.541400000000003</v>
      </c>
      <c r="F39" s="15">
        <v>43.151800000000001</v>
      </c>
      <c r="G39" s="15">
        <v>43.779299999999999</v>
      </c>
      <c r="H39" s="15">
        <v>7295.41</v>
      </c>
      <c r="I39" s="15">
        <v>12.78</v>
      </c>
      <c r="J39" s="16">
        <f t="shared" si="0"/>
        <v>2.0265027777777775</v>
      </c>
      <c r="L39" s="14">
        <v>3491.8872000000001</v>
      </c>
      <c r="M39" s="15">
        <v>40.542099999999998</v>
      </c>
      <c r="N39" s="15">
        <v>43.155299999999997</v>
      </c>
      <c r="O39" s="15">
        <v>43.778399999999998</v>
      </c>
      <c r="P39" s="15">
        <v>23899.599999999999</v>
      </c>
      <c r="Q39" s="15">
        <v>37.31</v>
      </c>
      <c r="R39" s="16">
        <f t="shared" si="1"/>
        <v>6.6387777777777774</v>
      </c>
      <c r="S39" s="20"/>
      <c r="T39" s="21">
        <f>bdrate($D39:$D42,E39:E42,$L39:$L42,M39:M42)</f>
        <v>-2.8282044841387854E-4</v>
      </c>
      <c r="U39" s="22">
        <f>bdrate($D39:$D42,F39:F42,$L39:$L42,N39:N42)</f>
        <v>1.3177573257041608E-3</v>
      </c>
      <c r="V39" s="22">
        <f>bdrate($D39:$D42,G39:G42,$L39:$L42,O39:O42)</f>
        <v>6.1855219454187704E-4</v>
      </c>
      <c r="W39" s="44">
        <f>bdrateOld($D39:$D42,E39:E42,$L39:$L42,M39:M42)</f>
        <v>-2.9571518112636586E-4</v>
      </c>
      <c r="X39" s="45">
        <f>bdrateOld($D39:$D42,F39:F42,$L39:$L42,N39:N42)</f>
        <v>1.3425389666819054E-3</v>
      </c>
      <c r="Y39" s="46">
        <f>bdrateOld($D39:$D42,G39:G42,$L39:$L42,O39:O42)</f>
        <v>5.1722857165414915E-4</v>
      </c>
    </row>
    <row r="40" spans="1:25">
      <c r="A40" s="24" t="s">
        <v>16</v>
      </c>
      <c r="B40" s="24"/>
      <c r="C40" s="24">
        <v>27</v>
      </c>
      <c r="D40" s="25">
        <v>1675.0696</v>
      </c>
      <c r="E40" s="26">
        <v>37.4694</v>
      </c>
      <c r="F40" s="26">
        <v>40.896000000000001</v>
      </c>
      <c r="G40" s="26">
        <v>41.2087</v>
      </c>
      <c r="H40" s="26">
        <v>6465.27</v>
      </c>
      <c r="I40" s="26">
        <v>10.47</v>
      </c>
      <c r="J40" s="27">
        <f t="shared" si="0"/>
        <v>1.7959083333333334</v>
      </c>
      <c r="L40" s="25">
        <v>1674.9215999999999</v>
      </c>
      <c r="M40" s="26">
        <v>37.471699999999998</v>
      </c>
      <c r="N40" s="26">
        <v>40.891399999999997</v>
      </c>
      <c r="O40" s="26">
        <v>41.206400000000002</v>
      </c>
      <c r="P40" s="26">
        <v>21073.73</v>
      </c>
      <c r="Q40" s="26">
        <v>31.29</v>
      </c>
      <c r="R40" s="27">
        <f t="shared" si="1"/>
        <v>5.8538138888888884</v>
      </c>
      <c r="S40" s="20"/>
      <c r="T40" s="31"/>
      <c r="U40" s="32"/>
      <c r="V40" s="32"/>
      <c r="W40" s="31"/>
      <c r="X40" s="32"/>
      <c r="Y40" s="33"/>
    </row>
    <row r="41" spans="1:25">
      <c r="A41" s="24"/>
      <c r="B41" s="24"/>
      <c r="C41" s="24">
        <v>32</v>
      </c>
      <c r="D41" s="25">
        <v>825.75440000000003</v>
      </c>
      <c r="E41" s="26">
        <v>34.589799999999997</v>
      </c>
      <c r="F41" s="26">
        <v>39.0426</v>
      </c>
      <c r="G41" s="26">
        <v>39.124000000000002</v>
      </c>
      <c r="H41" s="26">
        <v>5743.09</v>
      </c>
      <c r="I41" s="26">
        <v>8.91</v>
      </c>
      <c r="J41" s="27">
        <f t="shared" si="0"/>
        <v>1.5953027777777777</v>
      </c>
      <c r="L41" s="25">
        <v>825.64639999999997</v>
      </c>
      <c r="M41" s="26">
        <v>34.589199999999998</v>
      </c>
      <c r="N41" s="26">
        <v>39.0379</v>
      </c>
      <c r="O41" s="26">
        <v>39.120100000000001</v>
      </c>
      <c r="P41" s="26">
        <v>18832.91</v>
      </c>
      <c r="Q41" s="26">
        <v>25.65</v>
      </c>
      <c r="R41" s="27">
        <f t="shared" si="1"/>
        <v>5.2313638888888887</v>
      </c>
      <c r="S41" s="20"/>
      <c r="T41" s="31"/>
      <c r="U41" s="32"/>
      <c r="V41" s="32"/>
      <c r="W41" s="31"/>
      <c r="X41" s="32"/>
      <c r="Y41" s="33"/>
    </row>
    <row r="42" spans="1:25" ht="12.75" thickBot="1">
      <c r="A42" s="24"/>
      <c r="B42" s="34"/>
      <c r="C42" s="34">
        <v>37</v>
      </c>
      <c r="D42" s="35">
        <v>436.87439999999998</v>
      </c>
      <c r="E42" s="36">
        <v>32.1175</v>
      </c>
      <c r="F42" s="36">
        <v>37.7087</v>
      </c>
      <c r="G42" s="36">
        <v>37.586300000000001</v>
      </c>
      <c r="H42" s="36">
        <v>5258.92</v>
      </c>
      <c r="I42" s="36">
        <v>7.54</v>
      </c>
      <c r="J42" s="37">
        <f t="shared" si="0"/>
        <v>1.4608111111111111</v>
      </c>
      <c r="L42" s="35">
        <v>437.35680000000002</v>
      </c>
      <c r="M42" s="36">
        <v>32.121200000000002</v>
      </c>
      <c r="N42" s="36">
        <v>37.705500000000001</v>
      </c>
      <c r="O42" s="36">
        <v>37.591000000000001</v>
      </c>
      <c r="P42" s="36">
        <v>17223.740000000002</v>
      </c>
      <c r="Q42" s="36">
        <v>22.09</v>
      </c>
      <c r="R42" s="37">
        <f t="shared" si="1"/>
        <v>4.7843722222222222</v>
      </c>
      <c r="S42" s="20"/>
      <c r="T42" s="41"/>
      <c r="U42" s="42"/>
      <c r="V42" s="42"/>
      <c r="W42" s="41"/>
      <c r="X42" s="42"/>
      <c r="Y42" s="43"/>
    </row>
    <row r="43" spans="1:25">
      <c r="A43" s="24"/>
      <c r="B43" s="13" t="s">
        <v>17</v>
      </c>
      <c r="C43" s="13">
        <v>22</v>
      </c>
      <c r="D43" s="14">
        <v>3683.5536000000002</v>
      </c>
      <c r="E43" s="15">
        <v>40.299599999999998</v>
      </c>
      <c r="F43" s="15">
        <v>43.621699999999997</v>
      </c>
      <c r="G43" s="15">
        <v>45.150599999999997</v>
      </c>
      <c r="H43" s="15">
        <v>8270.2800000000007</v>
      </c>
      <c r="I43" s="15">
        <v>14.57</v>
      </c>
      <c r="J43" s="16">
        <f t="shared" si="0"/>
        <v>2.2973000000000003</v>
      </c>
      <c r="L43" s="14">
        <v>3681.3863999999999</v>
      </c>
      <c r="M43" s="15">
        <v>40.299700000000001</v>
      </c>
      <c r="N43" s="15">
        <v>43.6203</v>
      </c>
      <c r="O43" s="15">
        <v>45.152999999999999</v>
      </c>
      <c r="P43" s="15">
        <v>26686.87</v>
      </c>
      <c r="Q43" s="15">
        <v>40.549999999999997</v>
      </c>
      <c r="R43" s="16">
        <f t="shared" si="1"/>
        <v>7.4130194444444442</v>
      </c>
      <c r="S43" s="20"/>
      <c r="T43" s="21">
        <f>bdrate($D43:$D46,E43:E46,$L43:$L46,M43:M46)</f>
        <v>-2.5472194109155133E-4</v>
      </c>
      <c r="U43" s="22">
        <f>bdrate($D43:$D46,F43:F46,$L43:$L46,N43:N46)</f>
        <v>-6.5699195869128868E-4</v>
      </c>
      <c r="V43" s="22">
        <f>bdrate($D43:$D46,G43:G46,$L43:$L46,O43:O46)</f>
        <v>2.9653087341634521E-3</v>
      </c>
      <c r="W43" s="44">
        <f>bdrateOld($D43:$D46,E43:E46,$L43:$L46,M43:M46)</f>
        <v>-2.5712974338387706E-4</v>
      </c>
      <c r="X43" s="45">
        <f>bdrateOld($D43:$D46,F43:F46,$L43:$L46,N43:N46)</f>
        <v>-3.9418207755903545E-4</v>
      </c>
      <c r="Y43" s="46">
        <f>bdrateOld($D43:$D46,G43:G46,$L43:$L46,O43:O46)</f>
        <v>2.5923027972172275E-3</v>
      </c>
    </row>
    <row r="44" spans="1:25">
      <c r="A44" s="24"/>
      <c r="B44" s="24"/>
      <c r="C44" s="24">
        <v>27</v>
      </c>
      <c r="D44" s="25">
        <v>1726.2360000000001</v>
      </c>
      <c r="E44" s="26">
        <v>37.829599999999999</v>
      </c>
      <c r="F44" s="26">
        <v>41.745600000000003</v>
      </c>
      <c r="G44" s="26">
        <v>42.947600000000001</v>
      </c>
      <c r="H44" s="26">
        <v>7281.09</v>
      </c>
      <c r="I44" s="26">
        <v>12.41</v>
      </c>
      <c r="J44" s="27">
        <f t="shared" si="0"/>
        <v>2.0225249999999999</v>
      </c>
      <c r="L44" s="25">
        <v>1726.0391999999999</v>
      </c>
      <c r="M44" s="26">
        <v>37.8309</v>
      </c>
      <c r="N44" s="26">
        <v>41.742199999999997</v>
      </c>
      <c r="O44" s="26">
        <v>42.943199999999997</v>
      </c>
      <c r="P44" s="26">
        <v>23569.02</v>
      </c>
      <c r="Q44" s="26">
        <v>35.24</v>
      </c>
      <c r="R44" s="27">
        <f t="shared" si="1"/>
        <v>6.5469499999999998</v>
      </c>
      <c r="S44" s="20"/>
      <c r="T44" s="31"/>
      <c r="U44" s="32"/>
      <c r="V44" s="32"/>
      <c r="W44" s="31"/>
      <c r="X44" s="32"/>
      <c r="Y44" s="33"/>
    </row>
    <row r="45" spans="1:25">
      <c r="A45" s="24"/>
      <c r="B45" s="24"/>
      <c r="C45" s="24">
        <v>32</v>
      </c>
      <c r="D45" s="25">
        <v>869.10640000000001</v>
      </c>
      <c r="E45" s="26">
        <v>35.105400000000003</v>
      </c>
      <c r="F45" s="26">
        <v>40.136099999999999</v>
      </c>
      <c r="G45" s="26">
        <v>41.103000000000002</v>
      </c>
      <c r="H45" s="26">
        <v>6694.24</v>
      </c>
      <c r="I45" s="26">
        <v>11.4</v>
      </c>
      <c r="J45" s="27">
        <f t="shared" si="0"/>
        <v>1.8595111111111111</v>
      </c>
      <c r="L45" s="25">
        <v>868.55840000000001</v>
      </c>
      <c r="M45" s="26">
        <v>35.103900000000003</v>
      </c>
      <c r="N45" s="26">
        <v>40.143500000000003</v>
      </c>
      <c r="O45" s="26">
        <v>41.083100000000002</v>
      </c>
      <c r="P45" s="26">
        <v>21605.57</v>
      </c>
      <c r="Q45" s="26">
        <v>29.34</v>
      </c>
      <c r="R45" s="27">
        <f t="shared" si="1"/>
        <v>6.0015472222222224</v>
      </c>
      <c r="S45" s="20"/>
      <c r="T45" s="31"/>
      <c r="U45" s="32"/>
      <c r="V45" s="32"/>
      <c r="W45" s="31"/>
      <c r="X45" s="32"/>
      <c r="Y45" s="33"/>
    </row>
    <row r="46" spans="1:25" ht="12.75" thickBot="1">
      <c r="A46" s="24"/>
      <c r="B46" s="34"/>
      <c r="C46" s="34">
        <v>37</v>
      </c>
      <c r="D46" s="35">
        <v>458.77120000000002</v>
      </c>
      <c r="E46" s="36">
        <v>32.363900000000001</v>
      </c>
      <c r="F46" s="36">
        <v>38.828299999999999</v>
      </c>
      <c r="G46" s="36">
        <v>39.713900000000002</v>
      </c>
      <c r="H46" s="36">
        <v>6257.13</v>
      </c>
      <c r="I46" s="36">
        <v>9.5299999999999994</v>
      </c>
      <c r="J46" s="37">
        <f t="shared" si="0"/>
        <v>1.7380916666666666</v>
      </c>
      <c r="L46" s="35">
        <v>458.952</v>
      </c>
      <c r="M46" s="36">
        <v>32.362400000000001</v>
      </c>
      <c r="N46" s="36">
        <v>38.827599999999997</v>
      </c>
      <c r="O46" s="36">
        <v>39.710500000000003</v>
      </c>
      <c r="P46" s="36">
        <v>20139.8</v>
      </c>
      <c r="Q46" s="36">
        <v>25.94</v>
      </c>
      <c r="R46" s="37">
        <f t="shared" si="1"/>
        <v>5.5943888888888891</v>
      </c>
      <c r="S46" s="20"/>
      <c r="T46" s="41"/>
      <c r="U46" s="42"/>
      <c r="V46" s="42"/>
      <c r="W46" s="41"/>
      <c r="X46" s="42"/>
      <c r="Y46" s="43"/>
    </row>
    <row r="47" spans="1:25">
      <c r="A47" s="24"/>
      <c r="B47" s="13" t="s">
        <v>18</v>
      </c>
      <c r="C47" s="13">
        <v>22</v>
      </c>
      <c r="D47" s="14">
        <v>6874.2583999999997</v>
      </c>
      <c r="E47" s="15">
        <v>38.473700000000001</v>
      </c>
      <c r="F47" s="15">
        <v>41.523000000000003</v>
      </c>
      <c r="G47" s="15">
        <v>42.571599999999997</v>
      </c>
      <c r="H47" s="15">
        <v>7931.97</v>
      </c>
      <c r="I47" s="15">
        <v>17.25</v>
      </c>
      <c r="J47" s="16">
        <f t="shared" si="0"/>
        <v>2.203325</v>
      </c>
      <c r="L47" s="14">
        <v>6872.6671999999999</v>
      </c>
      <c r="M47" s="15">
        <v>38.474699999999999</v>
      </c>
      <c r="N47" s="15">
        <v>41.5184</v>
      </c>
      <c r="O47" s="15">
        <v>42.570599999999999</v>
      </c>
      <c r="P47" s="15">
        <v>25820.12</v>
      </c>
      <c r="Q47" s="15">
        <v>48.68</v>
      </c>
      <c r="R47" s="16">
        <f t="shared" si="1"/>
        <v>7.1722555555555552</v>
      </c>
      <c r="S47" s="20"/>
      <c r="T47" s="21">
        <f>bdrate($D47:$D50,E47:E50,$L47:$L50,M47:M50)</f>
        <v>-2.4146833014349056E-4</v>
      </c>
      <c r="U47" s="22">
        <f>bdrate($D47:$D50,F47:F50,$L47:$L50,N47:N50)</f>
        <v>-2.9104938140978032E-4</v>
      </c>
      <c r="V47" s="22">
        <f>bdrate($D47:$D50,G47:G50,$L47:$L50,O47:O50)</f>
        <v>-3.4837972057399913E-4</v>
      </c>
      <c r="W47" s="44">
        <f>bdrateOld($D47:$D50,E47:E50,$L47:$L50,M47:M50)</f>
        <v>-2.4151322606358328E-4</v>
      </c>
      <c r="X47" s="45">
        <f>bdrateOld($D47:$D50,F47:F50,$L47:$L50,N47:N50)</f>
        <v>-4.910533864889155E-4</v>
      </c>
      <c r="Y47" s="46">
        <f>bdrateOld($D47:$D50,G47:G50,$L47:$L50,O47:O50)</f>
        <v>-5.50469016064703E-4</v>
      </c>
    </row>
    <row r="48" spans="1:25">
      <c r="A48" s="24"/>
      <c r="B48" s="24"/>
      <c r="C48" s="24">
        <v>27</v>
      </c>
      <c r="D48" s="25">
        <v>3125.7240000000002</v>
      </c>
      <c r="E48" s="26">
        <v>34.992899999999999</v>
      </c>
      <c r="F48" s="26">
        <v>39.002899999999997</v>
      </c>
      <c r="G48" s="26">
        <v>39.946300000000001</v>
      </c>
      <c r="H48" s="26">
        <v>6790.63</v>
      </c>
      <c r="I48" s="26">
        <v>13.53</v>
      </c>
      <c r="J48" s="27">
        <f t="shared" si="0"/>
        <v>1.8862861111111111</v>
      </c>
      <c r="L48" s="25">
        <v>3125.3607999999999</v>
      </c>
      <c r="M48" s="26">
        <v>34.994</v>
      </c>
      <c r="N48" s="26">
        <v>39.004600000000003</v>
      </c>
      <c r="O48" s="26">
        <v>39.949599999999997</v>
      </c>
      <c r="P48" s="26">
        <v>21708.38</v>
      </c>
      <c r="Q48" s="26">
        <v>37.39</v>
      </c>
      <c r="R48" s="27">
        <f t="shared" si="1"/>
        <v>6.0301055555555561</v>
      </c>
      <c r="S48" s="20"/>
      <c r="T48" s="31"/>
      <c r="U48" s="32"/>
      <c r="V48" s="32"/>
      <c r="W48" s="31"/>
      <c r="X48" s="32"/>
      <c r="Y48" s="33"/>
    </row>
    <row r="49" spans="1:25">
      <c r="A49" s="24"/>
      <c r="B49" s="24"/>
      <c r="C49" s="24">
        <v>32</v>
      </c>
      <c r="D49" s="25">
        <v>1480.0247999999999</v>
      </c>
      <c r="E49" s="26">
        <v>31.795300000000001</v>
      </c>
      <c r="F49" s="26">
        <v>37.168900000000001</v>
      </c>
      <c r="G49" s="26">
        <v>38.027099999999997</v>
      </c>
      <c r="H49" s="26">
        <v>5950.92</v>
      </c>
      <c r="I49" s="26">
        <v>11.23</v>
      </c>
      <c r="J49" s="27">
        <f t="shared" si="0"/>
        <v>1.6530333333333334</v>
      </c>
      <c r="L49" s="25">
        <v>1479.8815999999999</v>
      </c>
      <c r="M49" s="26">
        <v>31.795500000000001</v>
      </c>
      <c r="N49" s="26">
        <v>37.167999999999999</v>
      </c>
      <c r="O49" s="26">
        <v>38.024700000000003</v>
      </c>
      <c r="P49" s="26">
        <v>19183.39</v>
      </c>
      <c r="Q49" s="26">
        <v>31.25</v>
      </c>
      <c r="R49" s="27">
        <f t="shared" si="1"/>
        <v>5.3287194444444443</v>
      </c>
      <c r="S49" s="20"/>
      <c r="T49" s="31"/>
      <c r="U49" s="32"/>
      <c r="V49" s="32"/>
      <c r="W49" s="31"/>
      <c r="X49" s="32"/>
      <c r="Y49" s="33"/>
    </row>
    <row r="50" spans="1:25" ht="12.75" thickBot="1">
      <c r="A50" s="24"/>
      <c r="B50" s="34"/>
      <c r="C50" s="34">
        <v>37</v>
      </c>
      <c r="D50" s="35">
        <v>704.32640000000004</v>
      </c>
      <c r="E50" s="36">
        <v>28.828800000000001</v>
      </c>
      <c r="F50" s="36">
        <v>35.909599999999998</v>
      </c>
      <c r="G50" s="36">
        <v>36.654699999999998</v>
      </c>
      <c r="H50" s="36">
        <v>5448.53</v>
      </c>
      <c r="I50" s="36">
        <v>10.54</v>
      </c>
      <c r="J50" s="37">
        <f t="shared" si="0"/>
        <v>1.5134805555555555</v>
      </c>
      <c r="L50" s="35">
        <v>704.44320000000005</v>
      </c>
      <c r="M50" s="36">
        <v>28.828800000000001</v>
      </c>
      <c r="N50" s="36">
        <v>35.913800000000002</v>
      </c>
      <c r="O50" s="36">
        <v>36.655700000000003</v>
      </c>
      <c r="P50" s="36">
        <v>17457.2</v>
      </c>
      <c r="Q50" s="36">
        <v>27.51</v>
      </c>
      <c r="R50" s="37">
        <f t="shared" si="1"/>
        <v>4.8492222222222221</v>
      </c>
      <c r="S50" s="20"/>
      <c r="T50" s="41"/>
      <c r="U50" s="42"/>
      <c r="V50" s="42"/>
      <c r="W50" s="41"/>
      <c r="X50" s="42"/>
      <c r="Y50" s="43"/>
    </row>
    <row r="51" spans="1:25">
      <c r="A51" s="24"/>
      <c r="B51" s="13" t="s">
        <v>19</v>
      </c>
      <c r="C51" s="13">
        <v>22</v>
      </c>
      <c r="D51" s="14">
        <v>4867.9175999999998</v>
      </c>
      <c r="E51" s="15">
        <v>39.154800000000002</v>
      </c>
      <c r="F51" s="15">
        <v>41.543599999999998</v>
      </c>
      <c r="G51" s="15">
        <v>42.999600000000001</v>
      </c>
      <c r="H51" s="15">
        <v>5875.8</v>
      </c>
      <c r="I51" s="15">
        <v>12.1</v>
      </c>
      <c r="J51" s="16">
        <f t="shared" si="0"/>
        <v>1.6321666666666668</v>
      </c>
      <c r="L51" s="14">
        <v>4870.2431999999999</v>
      </c>
      <c r="M51" s="15">
        <v>39.155500000000004</v>
      </c>
      <c r="N51" s="15">
        <v>41.543799999999997</v>
      </c>
      <c r="O51" s="15">
        <v>42.997500000000002</v>
      </c>
      <c r="P51" s="15">
        <v>19351.759999999998</v>
      </c>
      <c r="Q51" s="15">
        <v>35.53</v>
      </c>
      <c r="R51" s="16">
        <f t="shared" si="1"/>
        <v>5.3754888888888885</v>
      </c>
      <c r="S51" s="20"/>
      <c r="T51" s="21">
        <f>bdrate($D51:$D54,E51:E54,$L51:$L54,M51:M54)</f>
        <v>2.6156130351906448E-4</v>
      </c>
      <c r="U51" s="22">
        <f>bdrate($D51:$D54,F51:F54,$L51:$L54,N51:N54)</f>
        <v>-9.0616036256785382E-4</v>
      </c>
      <c r="V51" s="22">
        <f>bdrate($D51:$D54,G51:G54,$L51:$L54,O51:O54)</f>
        <v>1.6352140751263455E-4</v>
      </c>
      <c r="W51" s="44">
        <f>bdrateOld($D51:$D54,E51:E54,$L51:$L54,M51:M54)</f>
        <v>2.5993584189287766E-4</v>
      </c>
      <c r="X51" s="45">
        <f>bdrateOld($D51:$D54,F51:F54,$L51:$L54,N51:N54)</f>
        <v>-8.6049152469680479E-4</v>
      </c>
      <c r="Y51" s="46">
        <f>bdrateOld($D51:$D54,G51:G54,$L51:$L54,O51:O54)</f>
        <v>-6.6080381653232934E-6</v>
      </c>
    </row>
    <row r="52" spans="1:25">
      <c r="A52" s="24"/>
      <c r="B52" s="24"/>
      <c r="C52" s="24">
        <v>27</v>
      </c>
      <c r="D52" s="25">
        <v>2051.6120000000001</v>
      </c>
      <c r="E52" s="26">
        <v>35.948300000000003</v>
      </c>
      <c r="F52" s="26">
        <v>39.294800000000002</v>
      </c>
      <c r="G52" s="26">
        <v>40.894799999999996</v>
      </c>
      <c r="H52" s="26">
        <v>5000.05</v>
      </c>
      <c r="I52" s="26">
        <v>9.5500000000000007</v>
      </c>
      <c r="J52" s="27">
        <f t="shared" si="0"/>
        <v>1.3889027777777778</v>
      </c>
      <c r="L52" s="25">
        <v>2051.9319999999998</v>
      </c>
      <c r="M52" s="26">
        <v>35.9482</v>
      </c>
      <c r="N52" s="26">
        <v>39.3001</v>
      </c>
      <c r="O52" s="26">
        <v>40.898299999999999</v>
      </c>
      <c r="P52" s="26">
        <v>16451.48</v>
      </c>
      <c r="Q52" s="26">
        <v>28.04</v>
      </c>
      <c r="R52" s="27">
        <f t="shared" si="1"/>
        <v>4.5698555555555558</v>
      </c>
      <c r="S52" s="20"/>
      <c r="T52" s="31"/>
      <c r="U52" s="32"/>
      <c r="V52" s="32"/>
      <c r="W52" s="31"/>
      <c r="X52" s="32"/>
      <c r="Y52" s="33"/>
    </row>
    <row r="53" spans="1:25">
      <c r="A53" s="24"/>
      <c r="B53" s="24"/>
      <c r="C53" s="24">
        <v>32</v>
      </c>
      <c r="D53" s="25">
        <v>961.68880000000001</v>
      </c>
      <c r="E53" s="26">
        <v>33.099899999999998</v>
      </c>
      <c r="F53" s="26">
        <v>37.464300000000001</v>
      </c>
      <c r="G53" s="26">
        <v>39.216099999999997</v>
      </c>
      <c r="H53" s="26">
        <v>4355.47</v>
      </c>
      <c r="I53" s="26">
        <v>7.7</v>
      </c>
      <c r="J53" s="27">
        <f t="shared" si="0"/>
        <v>1.2098527777777779</v>
      </c>
      <c r="L53" s="25">
        <v>962.44640000000004</v>
      </c>
      <c r="M53" s="26">
        <v>33.101799999999997</v>
      </c>
      <c r="N53" s="26">
        <v>37.467500000000001</v>
      </c>
      <c r="O53" s="26">
        <v>39.214300000000001</v>
      </c>
      <c r="P53" s="26">
        <v>14225.26</v>
      </c>
      <c r="Q53" s="26">
        <v>21.9</v>
      </c>
      <c r="R53" s="27">
        <f t="shared" si="1"/>
        <v>3.9514611111111111</v>
      </c>
      <c r="S53" s="20"/>
      <c r="T53" s="31"/>
      <c r="U53" s="32"/>
      <c r="V53" s="32"/>
      <c r="W53" s="31"/>
      <c r="X53" s="32"/>
      <c r="Y53" s="33"/>
    </row>
    <row r="54" spans="1:25" ht="12.75" thickBot="1">
      <c r="A54" s="34"/>
      <c r="B54" s="34"/>
      <c r="C54" s="34">
        <v>37</v>
      </c>
      <c r="D54" s="35">
        <v>470.3544</v>
      </c>
      <c r="E54" s="36">
        <v>30.450500000000002</v>
      </c>
      <c r="F54" s="36">
        <v>36.163400000000003</v>
      </c>
      <c r="G54" s="36">
        <v>37.934100000000001</v>
      </c>
      <c r="H54" s="36">
        <v>3879.57</v>
      </c>
      <c r="I54" s="36">
        <v>6.34</v>
      </c>
      <c r="J54" s="37">
        <f t="shared" si="0"/>
        <v>1.0776583333333334</v>
      </c>
      <c r="L54" s="35">
        <v>471.09519999999998</v>
      </c>
      <c r="M54" s="36">
        <v>30.454599999999999</v>
      </c>
      <c r="N54" s="36">
        <v>36.1633</v>
      </c>
      <c r="O54" s="36">
        <v>37.935600000000001</v>
      </c>
      <c r="P54" s="36">
        <v>12810.81</v>
      </c>
      <c r="Q54" s="36">
        <v>17.37</v>
      </c>
      <c r="R54" s="37">
        <f t="shared" si="1"/>
        <v>3.558558333333333</v>
      </c>
      <c r="S54" s="20"/>
      <c r="T54" s="41"/>
      <c r="U54" s="42"/>
      <c r="V54" s="42"/>
      <c r="W54" s="41"/>
      <c r="X54" s="42"/>
      <c r="Y54" s="43"/>
    </row>
    <row r="55" spans="1:25">
      <c r="A55" s="13" t="s">
        <v>20</v>
      </c>
      <c r="B55" s="13" t="s">
        <v>21</v>
      </c>
      <c r="C55" s="13">
        <v>22</v>
      </c>
      <c r="D55" s="14">
        <v>1526.3384000000001</v>
      </c>
      <c r="E55" s="15">
        <v>40.81</v>
      </c>
      <c r="F55" s="15">
        <v>44.096899999999998</v>
      </c>
      <c r="G55" s="15">
        <v>43.270299999999999</v>
      </c>
      <c r="H55" s="15">
        <v>1966.05</v>
      </c>
      <c r="I55" s="15">
        <v>3.49</v>
      </c>
      <c r="J55" s="16">
        <f t="shared" si="0"/>
        <v>0.54612499999999997</v>
      </c>
      <c r="L55" s="14">
        <v>1526.2103999999999</v>
      </c>
      <c r="M55" s="15">
        <v>40.805599999999998</v>
      </c>
      <c r="N55" s="15">
        <v>44.096299999999999</v>
      </c>
      <c r="O55" s="15">
        <v>43.277900000000002</v>
      </c>
      <c r="P55" s="15">
        <v>6534.24</v>
      </c>
      <c r="Q55" s="15">
        <v>11.81</v>
      </c>
      <c r="R55" s="16">
        <f t="shared" si="1"/>
        <v>1.8150666666666666</v>
      </c>
      <c r="S55" s="20"/>
      <c r="T55" s="21">
        <f>bdrate($D55:$D58,E55:E58,$L55:$L58,M55:M58)</f>
        <v>2.1587888211160866E-4</v>
      </c>
      <c r="U55" s="22">
        <f>bdrate($D55:$D58,F55:F58,$L55:$L58,N55:N58)</f>
        <v>-1.2351955104688006E-3</v>
      </c>
      <c r="V55" s="22">
        <f>bdrate($D55:$D58,G55:G58,$L55:$L58,O55:O58)</f>
        <v>-5.4178209138255884E-4</v>
      </c>
      <c r="W55" s="44">
        <f>bdrateOld($D55:$D58,E55:E58,$L55:$L58,M55:M58)</f>
        <v>2.1807719982414042E-4</v>
      </c>
      <c r="X55" s="45">
        <f>bdrateOld($D55:$D58,F55:F58,$L55:$L58,N55:N58)</f>
        <v>-1.7305195863536182E-3</v>
      </c>
      <c r="Y55" s="46">
        <f>bdrateOld($D55:$D58,G55:G58,$L55:$L58,O55:O58)</f>
        <v>-4.468310775378459E-4</v>
      </c>
    </row>
    <row r="56" spans="1:25">
      <c r="A56" s="24" t="s">
        <v>22</v>
      </c>
      <c r="B56" s="24"/>
      <c r="C56" s="24">
        <v>27</v>
      </c>
      <c r="D56" s="25">
        <v>764.03279999999995</v>
      </c>
      <c r="E56" s="26">
        <v>37.0593</v>
      </c>
      <c r="F56" s="26">
        <v>41.5458</v>
      </c>
      <c r="G56" s="26">
        <v>40.332000000000001</v>
      </c>
      <c r="H56" s="26">
        <v>1766.58</v>
      </c>
      <c r="I56" s="26">
        <v>3.34</v>
      </c>
      <c r="J56" s="27">
        <f t="shared" si="0"/>
        <v>0.49071666666666663</v>
      </c>
      <c r="L56" s="25">
        <v>763.64319999999998</v>
      </c>
      <c r="M56" s="26">
        <v>37.059600000000003</v>
      </c>
      <c r="N56" s="26">
        <v>41.548900000000003</v>
      </c>
      <c r="O56" s="26">
        <v>40.326999999999998</v>
      </c>
      <c r="P56" s="26">
        <v>5834.8</v>
      </c>
      <c r="Q56" s="26">
        <v>9.8699999999999992</v>
      </c>
      <c r="R56" s="27">
        <f t="shared" si="1"/>
        <v>1.6207777777777779</v>
      </c>
      <c r="S56" s="20"/>
      <c r="T56" s="31"/>
      <c r="U56" s="32"/>
      <c r="V56" s="32"/>
      <c r="W56" s="31"/>
      <c r="X56" s="32"/>
      <c r="Y56" s="33"/>
    </row>
    <row r="57" spans="1:25">
      <c r="A57" s="24"/>
      <c r="B57" s="24"/>
      <c r="C57" s="24">
        <v>32</v>
      </c>
      <c r="D57" s="25">
        <v>378.88319999999999</v>
      </c>
      <c r="E57" s="26">
        <v>33.700899999999997</v>
      </c>
      <c r="F57" s="26">
        <v>39.561199999999999</v>
      </c>
      <c r="G57" s="26">
        <v>38.04</v>
      </c>
      <c r="H57" s="26">
        <v>1574.56</v>
      </c>
      <c r="I57" s="26">
        <v>2.66</v>
      </c>
      <c r="J57" s="27">
        <f t="shared" si="0"/>
        <v>0.43737777777777775</v>
      </c>
      <c r="L57" s="25">
        <v>379.21519999999998</v>
      </c>
      <c r="M57" s="26">
        <v>33.703699999999998</v>
      </c>
      <c r="N57" s="26">
        <v>39.561799999999998</v>
      </c>
      <c r="O57" s="26">
        <v>38.046999999999997</v>
      </c>
      <c r="P57" s="26">
        <v>5123.62</v>
      </c>
      <c r="Q57" s="26">
        <v>7.4</v>
      </c>
      <c r="R57" s="27">
        <f t="shared" si="1"/>
        <v>1.4232277777777778</v>
      </c>
      <c r="S57" s="20"/>
      <c r="T57" s="31"/>
      <c r="U57" s="32"/>
      <c r="V57" s="32"/>
      <c r="W57" s="31"/>
      <c r="X57" s="32"/>
      <c r="Y57" s="33"/>
    </row>
    <row r="58" spans="1:25" ht="12.75" thickBot="1">
      <c r="A58" s="24"/>
      <c r="B58" s="34"/>
      <c r="C58" s="34">
        <v>37</v>
      </c>
      <c r="D58" s="35">
        <v>196.86879999999999</v>
      </c>
      <c r="E58" s="36">
        <v>30.891999999999999</v>
      </c>
      <c r="F58" s="36">
        <v>38.136200000000002</v>
      </c>
      <c r="G58" s="36">
        <v>36.435499999999998</v>
      </c>
      <c r="H58" s="36">
        <v>1431.37</v>
      </c>
      <c r="I58" s="36">
        <v>2.2200000000000002</v>
      </c>
      <c r="J58" s="37">
        <f t="shared" si="0"/>
        <v>0.39760277777777775</v>
      </c>
      <c r="L58" s="35">
        <v>197.3432</v>
      </c>
      <c r="M58" s="36">
        <v>30.890999999999998</v>
      </c>
      <c r="N58" s="36">
        <v>38.1584</v>
      </c>
      <c r="O58" s="36">
        <v>36.446199999999997</v>
      </c>
      <c r="P58" s="36">
        <v>4682.32</v>
      </c>
      <c r="Q58" s="36">
        <v>6.25</v>
      </c>
      <c r="R58" s="37">
        <f t="shared" si="1"/>
        <v>1.3006444444444443</v>
      </c>
      <c r="S58" s="20"/>
      <c r="T58" s="41"/>
      <c r="U58" s="42"/>
      <c r="V58" s="42"/>
      <c r="W58" s="41"/>
      <c r="X58" s="42"/>
      <c r="Y58" s="43"/>
    </row>
    <row r="59" spans="1:25">
      <c r="A59" s="24"/>
      <c r="B59" s="13" t="s">
        <v>23</v>
      </c>
      <c r="C59" s="13">
        <v>22</v>
      </c>
      <c r="D59" s="14">
        <v>1629.4952000000001</v>
      </c>
      <c r="E59" s="15">
        <v>38.287300000000002</v>
      </c>
      <c r="F59" s="15">
        <v>43.192399999999999</v>
      </c>
      <c r="G59" s="15">
        <v>44.264499999999998</v>
      </c>
      <c r="H59" s="15">
        <v>2094.1799999999998</v>
      </c>
      <c r="I59" s="15">
        <v>4.1900000000000004</v>
      </c>
      <c r="J59" s="16">
        <f t="shared" si="0"/>
        <v>0.58171666666666666</v>
      </c>
      <c r="L59" s="14">
        <v>1630.2095999999999</v>
      </c>
      <c r="M59" s="15">
        <v>38.288800000000002</v>
      </c>
      <c r="N59" s="15">
        <v>43.190800000000003</v>
      </c>
      <c r="O59" s="15">
        <v>44.252699999999997</v>
      </c>
      <c r="P59" s="15">
        <v>6937.24</v>
      </c>
      <c r="Q59" s="15">
        <v>13.58</v>
      </c>
      <c r="R59" s="16">
        <f t="shared" si="1"/>
        <v>1.927011111111111</v>
      </c>
      <c r="S59" s="20"/>
      <c r="T59" s="21">
        <f>bdrate($D59:$D62,E59:E62,$L59:$L62,M59:M62)</f>
        <v>3.6915027253781041E-4</v>
      </c>
      <c r="U59" s="22">
        <f>bdrate($D59:$D62,F59:F62,$L59:$L62,N59:N62)</f>
        <v>4.5128780157277504E-6</v>
      </c>
      <c r="V59" s="22">
        <f>bdrate($D59:$D62,G59:G62,$L59:$L62,O59:O62)</f>
        <v>-1.5296086492395666E-3</v>
      </c>
      <c r="W59" s="44">
        <f>bdrateOld($D59:$D62,E59:E62,$L59:$L62,M59:M62)</f>
        <v>3.8690975502664315E-4</v>
      </c>
      <c r="X59" s="45">
        <f>bdrateOld($D59:$D62,F59:F62,$L59:$L62,N59:N62)</f>
        <v>-4.8961463215990708E-4</v>
      </c>
      <c r="Y59" s="46">
        <f>bdrateOld($D59:$D62,G59:G62,$L59:$L62,O59:O62)</f>
        <v>-9.5576336187308542E-4</v>
      </c>
    </row>
    <row r="60" spans="1:25">
      <c r="A60" s="24"/>
      <c r="B60" s="24"/>
      <c r="C60" s="24">
        <v>27</v>
      </c>
      <c r="D60" s="25">
        <v>631.78639999999996</v>
      </c>
      <c r="E60" s="26">
        <v>35.113700000000001</v>
      </c>
      <c r="F60" s="26">
        <v>41.050699999999999</v>
      </c>
      <c r="G60" s="26">
        <v>42.1023</v>
      </c>
      <c r="H60" s="26">
        <v>1743.95</v>
      </c>
      <c r="I60" s="26">
        <v>3.19</v>
      </c>
      <c r="J60" s="27">
        <f t="shared" si="0"/>
        <v>0.48443055555555559</v>
      </c>
      <c r="L60" s="25">
        <v>631.3528</v>
      </c>
      <c r="M60" s="26">
        <v>35.111499999999999</v>
      </c>
      <c r="N60" s="26">
        <v>41.055100000000003</v>
      </c>
      <c r="O60" s="26">
        <v>42.105200000000004</v>
      </c>
      <c r="P60" s="26">
        <v>5735.58</v>
      </c>
      <c r="Q60" s="26">
        <v>10.24</v>
      </c>
      <c r="R60" s="27">
        <f t="shared" si="1"/>
        <v>1.5932166666666667</v>
      </c>
      <c r="S60" s="20"/>
      <c r="T60" s="31"/>
      <c r="U60" s="32"/>
      <c r="V60" s="32"/>
      <c r="W60" s="31"/>
      <c r="X60" s="32"/>
      <c r="Y60" s="33"/>
    </row>
    <row r="61" spans="1:25">
      <c r="A61" s="24"/>
      <c r="B61" s="24"/>
      <c r="C61" s="24">
        <v>32</v>
      </c>
      <c r="D61" s="25">
        <v>285.51519999999999</v>
      </c>
      <c r="E61" s="26">
        <v>32.246400000000001</v>
      </c>
      <c r="F61" s="26">
        <v>39.587200000000003</v>
      </c>
      <c r="G61" s="26">
        <v>40.528700000000001</v>
      </c>
      <c r="H61" s="26">
        <v>1572.11</v>
      </c>
      <c r="I61" s="26">
        <v>3.28</v>
      </c>
      <c r="J61" s="27">
        <f t="shared" si="0"/>
        <v>0.43669722222222218</v>
      </c>
      <c r="L61" s="25">
        <v>285.87759999999997</v>
      </c>
      <c r="M61" s="26">
        <v>32.250799999999998</v>
      </c>
      <c r="N61" s="26">
        <v>39.583799999999997</v>
      </c>
      <c r="O61" s="26">
        <v>40.541499999999999</v>
      </c>
      <c r="P61" s="26">
        <v>5090.75</v>
      </c>
      <c r="Q61" s="26">
        <v>8.66</v>
      </c>
      <c r="R61" s="27">
        <f t="shared" si="1"/>
        <v>1.4140972222222221</v>
      </c>
      <c r="S61" s="20"/>
      <c r="T61" s="31"/>
      <c r="U61" s="32"/>
      <c r="V61" s="32"/>
      <c r="W61" s="31"/>
      <c r="X61" s="32"/>
      <c r="Y61" s="33"/>
    </row>
    <row r="62" spans="1:25" ht="12.75" thickBot="1">
      <c r="A62" s="24"/>
      <c r="B62" s="34"/>
      <c r="C62" s="34">
        <v>37</v>
      </c>
      <c r="D62" s="35">
        <v>143.60319999999999</v>
      </c>
      <c r="E62" s="36">
        <v>29.4787</v>
      </c>
      <c r="F62" s="36">
        <v>38.506700000000002</v>
      </c>
      <c r="G62" s="36">
        <v>39.425400000000003</v>
      </c>
      <c r="H62" s="36">
        <v>1475.97</v>
      </c>
      <c r="I62" s="36">
        <v>2.8</v>
      </c>
      <c r="J62" s="37">
        <f t="shared" si="0"/>
        <v>0.4099916666666667</v>
      </c>
      <c r="L62" s="35">
        <v>144.1088</v>
      </c>
      <c r="M62" s="36">
        <v>29.480799999999999</v>
      </c>
      <c r="N62" s="36">
        <v>38.505699999999997</v>
      </c>
      <c r="O62" s="36">
        <v>39.427599999999998</v>
      </c>
      <c r="P62" s="36">
        <v>4723.96</v>
      </c>
      <c r="Q62" s="36">
        <v>7.69</v>
      </c>
      <c r="R62" s="37">
        <f t="shared" si="1"/>
        <v>1.3122111111111112</v>
      </c>
      <c r="S62" s="20"/>
      <c r="T62" s="41"/>
      <c r="U62" s="42"/>
      <c r="V62" s="42"/>
      <c r="W62" s="41"/>
      <c r="X62" s="42"/>
      <c r="Y62" s="43"/>
    </row>
    <row r="63" spans="1:25">
      <c r="A63" s="24"/>
      <c r="B63" s="13" t="s">
        <v>24</v>
      </c>
      <c r="C63" s="13">
        <v>22</v>
      </c>
      <c r="D63" s="14">
        <v>1663.6415999999999</v>
      </c>
      <c r="E63" s="15">
        <v>38.386499999999998</v>
      </c>
      <c r="F63" s="15">
        <v>41.363300000000002</v>
      </c>
      <c r="G63" s="15">
        <v>42.3108</v>
      </c>
      <c r="H63" s="15">
        <v>1783.6</v>
      </c>
      <c r="I63" s="15">
        <v>3.93</v>
      </c>
      <c r="J63" s="16">
        <f t="shared" si="0"/>
        <v>0.49544444444444441</v>
      </c>
      <c r="L63" s="14">
        <v>1663.7511999999999</v>
      </c>
      <c r="M63" s="15">
        <v>38.3857</v>
      </c>
      <c r="N63" s="15">
        <v>41.365600000000001</v>
      </c>
      <c r="O63" s="15">
        <v>42.317799999999998</v>
      </c>
      <c r="P63" s="15">
        <v>5875.51</v>
      </c>
      <c r="Q63" s="15">
        <v>11.95</v>
      </c>
      <c r="R63" s="16">
        <f t="shared" si="1"/>
        <v>1.6320861111111111</v>
      </c>
      <c r="S63" s="20"/>
      <c r="T63" s="21">
        <f>bdrate($D63:$D66,E63:E66,$L63:$L66,M63:M66)</f>
        <v>7.3288203284604947E-4</v>
      </c>
      <c r="U63" s="22">
        <f>bdrate($D63:$D66,F63:F66,$L63:$L66,N63:N66)</f>
        <v>4.4705014664869758E-4</v>
      </c>
      <c r="V63" s="22">
        <f>bdrate($D63:$D66,G63:G66,$L63:$L66,O63:O66)</f>
        <v>3.2281005008827357E-4</v>
      </c>
      <c r="W63" s="44">
        <f>bdrateOld($D63:$D66,E63:E66,$L63:$L66,M63:M66)</f>
        <v>7.5748732536773389E-4</v>
      </c>
      <c r="X63" s="45">
        <f>bdrateOld($D63:$D66,F63:F66,$L63:$L66,N63:N66)</f>
        <v>7.1919004734444236E-4</v>
      </c>
      <c r="Y63" s="46">
        <f>bdrateOld($D63:$D66,G63:G66,$L63:$L66,O63:O66)</f>
        <v>5.1329455520954248E-4</v>
      </c>
    </row>
    <row r="64" spans="1:25">
      <c r="A64" s="24"/>
      <c r="B64" s="24"/>
      <c r="C64" s="24">
        <v>27</v>
      </c>
      <c r="D64" s="25">
        <v>764.63840000000005</v>
      </c>
      <c r="E64" s="26">
        <v>35.0154</v>
      </c>
      <c r="F64" s="26">
        <v>38.810299999999998</v>
      </c>
      <c r="G64" s="26">
        <v>39.559800000000003</v>
      </c>
      <c r="H64" s="26">
        <v>1519.19</v>
      </c>
      <c r="I64" s="26">
        <v>3.14</v>
      </c>
      <c r="J64" s="27">
        <f t="shared" si="0"/>
        <v>0.42199722222222225</v>
      </c>
      <c r="L64" s="25">
        <v>765.44960000000003</v>
      </c>
      <c r="M64" s="26">
        <v>35.0184</v>
      </c>
      <c r="N64" s="26">
        <v>38.807200000000002</v>
      </c>
      <c r="O64" s="26">
        <v>39.5608</v>
      </c>
      <c r="P64" s="26">
        <v>4952.24</v>
      </c>
      <c r="Q64" s="26">
        <v>9.2799999999999994</v>
      </c>
      <c r="R64" s="27">
        <f t="shared" si="1"/>
        <v>1.3756222222222221</v>
      </c>
      <c r="S64" s="20"/>
      <c r="T64" s="31"/>
      <c r="U64" s="32"/>
      <c r="V64" s="32"/>
      <c r="W64" s="31"/>
      <c r="X64" s="32"/>
      <c r="Y64" s="33"/>
    </row>
    <row r="65" spans="1:25">
      <c r="A65" s="24"/>
      <c r="B65" s="24"/>
      <c r="C65" s="24">
        <v>32</v>
      </c>
      <c r="D65" s="25">
        <v>357.40320000000003</v>
      </c>
      <c r="E65" s="26">
        <v>31.782</v>
      </c>
      <c r="F65" s="26">
        <v>36.870100000000001</v>
      </c>
      <c r="G65" s="26">
        <v>37.543599999999998</v>
      </c>
      <c r="H65" s="26">
        <v>1337.24</v>
      </c>
      <c r="I65" s="26">
        <v>2.41</v>
      </c>
      <c r="J65" s="27">
        <f t="shared" si="0"/>
        <v>0.37145555555555554</v>
      </c>
      <c r="L65" s="25">
        <v>357.91680000000002</v>
      </c>
      <c r="M65" s="26">
        <v>31.785799999999998</v>
      </c>
      <c r="N65" s="26">
        <v>36.8765</v>
      </c>
      <c r="O65" s="26">
        <v>37.546599999999998</v>
      </c>
      <c r="P65" s="26">
        <v>4357.41</v>
      </c>
      <c r="Q65" s="26">
        <v>6.83</v>
      </c>
      <c r="R65" s="27">
        <f t="shared" si="1"/>
        <v>1.2103916666666665</v>
      </c>
      <c r="S65" s="20"/>
      <c r="T65" s="31"/>
      <c r="U65" s="32"/>
      <c r="V65" s="32"/>
      <c r="W65" s="31"/>
      <c r="X65" s="32"/>
      <c r="Y65" s="33"/>
    </row>
    <row r="66" spans="1:25" ht="12.75" thickBot="1">
      <c r="A66" s="24"/>
      <c r="B66" s="34"/>
      <c r="C66" s="34">
        <v>37</v>
      </c>
      <c r="D66" s="35">
        <v>166.8168</v>
      </c>
      <c r="E66" s="36">
        <v>28.840699999999998</v>
      </c>
      <c r="F66" s="36">
        <v>35.508200000000002</v>
      </c>
      <c r="G66" s="36">
        <v>36.1252</v>
      </c>
      <c r="H66" s="36">
        <v>1224.0899999999999</v>
      </c>
      <c r="I66" s="36">
        <v>1.92</v>
      </c>
      <c r="J66" s="37">
        <f t="shared" si="0"/>
        <v>0.34002499999999997</v>
      </c>
      <c r="L66" s="35">
        <v>167.13040000000001</v>
      </c>
      <c r="M66" s="36">
        <v>28.8354</v>
      </c>
      <c r="N66" s="36">
        <v>35.511499999999998</v>
      </c>
      <c r="O66" s="36">
        <v>36.1235</v>
      </c>
      <c r="P66" s="36">
        <v>3927.58</v>
      </c>
      <c r="Q66" s="36">
        <v>5.45</v>
      </c>
      <c r="R66" s="37">
        <f t="shared" si="1"/>
        <v>1.0909944444444444</v>
      </c>
      <c r="S66" s="20"/>
      <c r="T66" s="41"/>
      <c r="U66" s="42"/>
      <c r="V66" s="42"/>
      <c r="W66" s="41"/>
      <c r="X66" s="42"/>
      <c r="Y66" s="43"/>
    </row>
    <row r="67" spans="1:25">
      <c r="A67" s="24"/>
      <c r="B67" s="13" t="s">
        <v>19</v>
      </c>
      <c r="C67" s="13">
        <v>22</v>
      </c>
      <c r="D67" s="14">
        <v>1224.2016000000001</v>
      </c>
      <c r="E67" s="15">
        <v>39.626100000000001</v>
      </c>
      <c r="F67" s="15">
        <v>41.657200000000003</v>
      </c>
      <c r="G67" s="15">
        <v>42.722799999999999</v>
      </c>
      <c r="H67" s="15">
        <v>1358.86</v>
      </c>
      <c r="I67" s="15">
        <v>3.06</v>
      </c>
      <c r="J67" s="16">
        <f t="shared" si="0"/>
        <v>0.37746111111111108</v>
      </c>
      <c r="L67" s="14">
        <v>1223.1351999999999</v>
      </c>
      <c r="M67" s="15">
        <v>39.622399999999999</v>
      </c>
      <c r="N67" s="15">
        <v>41.658999999999999</v>
      </c>
      <c r="O67" s="15">
        <v>42.729399999999998</v>
      </c>
      <c r="P67" s="15">
        <v>4462.46</v>
      </c>
      <c r="Q67" s="15">
        <v>8.92</v>
      </c>
      <c r="R67" s="16">
        <f t="shared" si="1"/>
        <v>1.2395722222222223</v>
      </c>
      <c r="S67" s="20"/>
      <c r="T67" s="21">
        <f>bdrate($D67:$D70,E67:E70,$L67:$L70,M67:M70)</f>
        <v>1.82071366537917E-4</v>
      </c>
      <c r="U67" s="22">
        <f>bdrate($D67:$D70,F67:F70,$L67:$L70,N67:N70)</f>
        <v>-2.2697607829504918E-3</v>
      </c>
      <c r="V67" s="22">
        <f>bdrate($D67:$D70,G67:G70,$L67:$L70,O67:O70)</f>
        <v>-1.0181939556744846E-3</v>
      </c>
      <c r="W67" s="44">
        <f>bdrateOld($D67:$D70,E67:E70,$L67:$L70,M67:M70)</f>
        <v>2.0045060287010585E-4</v>
      </c>
      <c r="X67" s="45">
        <f>bdrateOld($D67:$D70,F67:F70,$L67:$L70,N67:N70)</f>
        <v>-2.299892050733221E-3</v>
      </c>
      <c r="Y67" s="46">
        <f>bdrateOld($D67:$D70,G67:G70,$L67:$L70,O67:O70)</f>
        <v>-1.1957050740047936E-3</v>
      </c>
    </row>
    <row r="68" spans="1:25">
      <c r="A68" s="24"/>
      <c r="B68" s="24"/>
      <c r="C68" s="24">
        <v>27</v>
      </c>
      <c r="D68" s="25">
        <v>598.22</v>
      </c>
      <c r="E68" s="26">
        <v>35.872300000000003</v>
      </c>
      <c r="F68" s="26">
        <v>39.029000000000003</v>
      </c>
      <c r="G68" s="26">
        <v>40.248699999999999</v>
      </c>
      <c r="H68" s="26">
        <v>1181.48</v>
      </c>
      <c r="I68" s="26">
        <v>2.38</v>
      </c>
      <c r="J68" s="27">
        <f t="shared" ref="J68:J98" si="2">H68/3600</f>
        <v>0.32818888888888892</v>
      </c>
      <c r="L68" s="25">
        <v>598.23519999999996</v>
      </c>
      <c r="M68" s="26">
        <v>35.872900000000001</v>
      </c>
      <c r="N68" s="26">
        <v>39.032400000000003</v>
      </c>
      <c r="O68" s="26">
        <v>40.255000000000003</v>
      </c>
      <c r="P68" s="26">
        <v>3875.69</v>
      </c>
      <c r="Q68" s="26">
        <v>7.03</v>
      </c>
      <c r="R68" s="27">
        <f t="shared" ref="R68:R98" si="3">P68/3600</f>
        <v>1.0765805555555557</v>
      </c>
      <c r="S68" s="20"/>
      <c r="T68" s="31"/>
      <c r="U68" s="32"/>
      <c r="V68" s="32"/>
      <c r="W68" s="31"/>
      <c r="X68" s="32"/>
      <c r="Y68" s="33"/>
    </row>
    <row r="69" spans="1:25">
      <c r="A69" s="24"/>
      <c r="B69" s="24"/>
      <c r="C69" s="24">
        <v>32</v>
      </c>
      <c r="D69" s="25">
        <v>290.78160000000003</v>
      </c>
      <c r="E69" s="26">
        <v>32.457799999999999</v>
      </c>
      <c r="F69" s="26">
        <v>37.086500000000001</v>
      </c>
      <c r="G69" s="26">
        <v>38.295299999999997</v>
      </c>
      <c r="H69" s="26">
        <v>1030.3399999999999</v>
      </c>
      <c r="I69" s="26">
        <v>1.88</v>
      </c>
      <c r="J69" s="27">
        <f t="shared" si="2"/>
        <v>0.28620555555555555</v>
      </c>
      <c r="L69" s="25">
        <v>290.86</v>
      </c>
      <c r="M69" s="26">
        <v>32.457999999999998</v>
      </c>
      <c r="N69" s="26">
        <v>37.094799999999999</v>
      </c>
      <c r="O69" s="26">
        <v>38.293199999999999</v>
      </c>
      <c r="P69" s="26">
        <v>3366.75</v>
      </c>
      <c r="Q69" s="26">
        <v>5.46</v>
      </c>
      <c r="R69" s="27">
        <f t="shared" si="3"/>
        <v>0.93520833333333331</v>
      </c>
      <c r="S69" s="20"/>
      <c r="T69" s="31"/>
      <c r="U69" s="32"/>
      <c r="V69" s="32"/>
      <c r="W69" s="31"/>
      <c r="X69" s="32"/>
      <c r="Y69" s="33"/>
    </row>
    <row r="70" spans="1:25" ht="12.75" thickBot="1">
      <c r="A70" s="34"/>
      <c r="B70" s="34"/>
      <c r="C70" s="34">
        <v>37</v>
      </c>
      <c r="D70" s="35">
        <v>143.07040000000001</v>
      </c>
      <c r="E70" s="36">
        <v>29.64</v>
      </c>
      <c r="F70" s="36">
        <v>35.6892</v>
      </c>
      <c r="G70" s="36">
        <v>36.768700000000003</v>
      </c>
      <c r="H70" s="36">
        <v>919.58</v>
      </c>
      <c r="I70" s="36">
        <v>1.5</v>
      </c>
      <c r="J70" s="37">
        <f t="shared" si="2"/>
        <v>0.25543888888888888</v>
      </c>
      <c r="L70" s="35">
        <v>143.4152</v>
      </c>
      <c r="M70" s="36">
        <v>29.642499999999998</v>
      </c>
      <c r="N70" s="36">
        <v>35.706400000000002</v>
      </c>
      <c r="O70" s="36">
        <v>36.774099999999997</v>
      </c>
      <c r="P70" s="36">
        <v>3000.23</v>
      </c>
      <c r="Q70" s="36">
        <v>3.92</v>
      </c>
      <c r="R70" s="37">
        <f t="shared" si="3"/>
        <v>0.83339722222222223</v>
      </c>
      <c r="S70" s="20"/>
      <c r="T70" s="41"/>
      <c r="U70" s="42"/>
      <c r="V70" s="42"/>
      <c r="W70" s="41"/>
      <c r="X70" s="42"/>
      <c r="Y70" s="43"/>
    </row>
    <row r="71" spans="1:25">
      <c r="A71" s="63" t="s">
        <v>25</v>
      </c>
      <c r="B71" s="63" t="s">
        <v>26</v>
      </c>
      <c r="C71" s="63">
        <v>22</v>
      </c>
      <c r="D71" s="64"/>
      <c r="E71" s="65"/>
      <c r="F71" s="65"/>
      <c r="G71" s="65"/>
      <c r="H71" s="65"/>
      <c r="I71" s="65"/>
      <c r="J71" s="66">
        <f t="shared" si="2"/>
        <v>0</v>
      </c>
      <c r="K71" s="67"/>
      <c r="L71" s="64"/>
      <c r="M71" s="65"/>
      <c r="N71" s="65"/>
      <c r="O71" s="65"/>
      <c r="P71" s="65"/>
      <c r="Q71" s="65"/>
      <c r="R71" s="66">
        <f t="shared" si="3"/>
        <v>0</v>
      </c>
      <c r="S71" s="68"/>
      <c r="T71" s="69"/>
      <c r="U71" s="70"/>
      <c r="V71" s="71"/>
      <c r="W71" s="69"/>
      <c r="X71" s="70"/>
      <c r="Y71" s="71"/>
    </row>
    <row r="72" spans="1:25">
      <c r="A72" s="72" t="s">
        <v>27</v>
      </c>
      <c r="B72" s="72"/>
      <c r="C72" s="72">
        <v>27</v>
      </c>
      <c r="D72" s="73"/>
      <c r="E72" s="74"/>
      <c r="F72" s="74"/>
      <c r="G72" s="74"/>
      <c r="H72" s="74"/>
      <c r="I72" s="74"/>
      <c r="J72" s="75">
        <f t="shared" si="2"/>
        <v>0</v>
      </c>
      <c r="K72" s="67"/>
      <c r="L72" s="73"/>
      <c r="M72" s="74"/>
      <c r="N72" s="74"/>
      <c r="O72" s="74"/>
      <c r="P72" s="74"/>
      <c r="Q72" s="74"/>
      <c r="R72" s="75">
        <f t="shared" si="3"/>
        <v>0</v>
      </c>
      <c r="S72" s="68"/>
      <c r="T72" s="76"/>
      <c r="U72" s="77"/>
      <c r="V72" s="78"/>
      <c r="W72" s="76"/>
      <c r="X72" s="77"/>
      <c r="Y72" s="78"/>
    </row>
    <row r="73" spans="1:25">
      <c r="A73" s="72"/>
      <c r="B73" s="72"/>
      <c r="C73" s="72">
        <v>32</v>
      </c>
      <c r="D73" s="73"/>
      <c r="E73" s="74"/>
      <c r="F73" s="74"/>
      <c r="G73" s="74"/>
      <c r="H73" s="74"/>
      <c r="I73" s="74"/>
      <c r="J73" s="75">
        <f t="shared" si="2"/>
        <v>0</v>
      </c>
      <c r="K73" s="67"/>
      <c r="L73" s="73"/>
      <c r="M73" s="74"/>
      <c r="N73" s="74"/>
      <c r="O73" s="74"/>
      <c r="P73" s="74"/>
      <c r="Q73" s="74"/>
      <c r="R73" s="75">
        <f t="shared" si="3"/>
        <v>0</v>
      </c>
      <c r="S73" s="68"/>
      <c r="T73" s="76"/>
      <c r="U73" s="77"/>
      <c r="V73" s="78"/>
      <c r="W73" s="76"/>
      <c r="X73" s="77"/>
      <c r="Y73" s="78"/>
    </row>
    <row r="74" spans="1:25" ht="12.75" thickBot="1">
      <c r="A74" s="72"/>
      <c r="B74" s="79"/>
      <c r="C74" s="79">
        <v>37</v>
      </c>
      <c r="D74" s="80"/>
      <c r="E74" s="81"/>
      <c r="F74" s="81"/>
      <c r="G74" s="81"/>
      <c r="H74" s="81"/>
      <c r="I74" s="81"/>
      <c r="J74" s="82">
        <f t="shared" si="2"/>
        <v>0</v>
      </c>
      <c r="K74" s="67"/>
      <c r="L74" s="80"/>
      <c r="M74" s="81"/>
      <c r="N74" s="81"/>
      <c r="O74" s="81"/>
      <c r="P74" s="81"/>
      <c r="Q74" s="81"/>
      <c r="R74" s="82">
        <f t="shared" si="3"/>
        <v>0</v>
      </c>
      <c r="S74" s="68"/>
      <c r="T74" s="83"/>
      <c r="U74" s="84"/>
      <c r="V74" s="85"/>
      <c r="W74" s="83"/>
      <c r="X74" s="84"/>
      <c r="Y74" s="85"/>
    </row>
    <row r="75" spans="1:25">
      <c r="A75" s="72"/>
      <c r="B75" s="63" t="s">
        <v>28</v>
      </c>
      <c r="C75" s="63">
        <v>22</v>
      </c>
      <c r="D75" s="64"/>
      <c r="E75" s="65"/>
      <c r="F75" s="65"/>
      <c r="G75" s="65"/>
      <c r="H75" s="65"/>
      <c r="I75" s="65"/>
      <c r="J75" s="66">
        <f t="shared" si="2"/>
        <v>0</v>
      </c>
      <c r="K75" s="67"/>
      <c r="L75" s="64"/>
      <c r="M75" s="65"/>
      <c r="N75" s="65"/>
      <c r="O75" s="65"/>
      <c r="P75" s="65"/>
      <c r="Q75" s="65"/>
      <c r="R75" s="66">
        <f t="shared" si="3"/>
        <v>0</v>
      </c>
      <c r="S75" s="68"/>
      <c r="T75" s="69"/>
      <c r="U75" s="70"/>
      <c r="V75" s="71"/>
      <c r="W75" s="69"/>
      <c r="X75" s="70"/>
      <c r="Y75" s="71"/>
    </row>
    <row r="76" spans="1:25">
      <c r="A76" s="72"/>
      <c r="B76" s="72"/>
      <c r="C76" s="72">
        <v>27</v>
      </c>
      <c r="D76" s="73"/>
      <c r="E76" s="74"/>
      <c r="F76" s="74"/>
      <c r="G76" s="74"/>
      <c r="H76" s="74"/>
      <c r="I76" s="74"/>
      <c r="J76" s="75">
        <f t="shared" si="2"/>
        <v>0</v>
      </c>
      <c r="K76" s="67"/>
      <c r="L76" s="73"/>
      <c r="M76" s="74"/>
      <c r="N76" s="74"/>
      <c r="O76" s="74"/>
      <c r="P76" s="74"/>
      <c r="Q76" s="74"/>
      <c r="R76" s="75">
        <f t="shared" si="3"/>
        <v>0</v>
      </c>
      <c r="S76" s="68"/>
      <c r="T76" s="76"/>
      <c r="U76" s="77"/>
      <c r="V76" s="78"/>
      <c r="W76" s="76"/>
      <c r="X76" s="77"/>
      <c r="Y76" s="78"/>
    </row>
    <row r="77" spans="1:25">
      <c r="A77" s="72"/>
      <c r="B77" s="72"/>
      <c r="C77" s="72">
        <v>32</v>
      </c>
      <c r="D77" s="73"/>
      <c r="E77" s="74"/>
      <c r="F77" s="74"/>
      <c r="G77" s="74"/>
      <c r="H77" s="74"/>
      <c r="I77" s="74"/>
      <c r="J77" s="75">
        <f t="shared" si="2"/>
        <v>0</v>
      </c>
      <c r="K77" s="67"/>
      <c r="L77" s="73"/>
      <c r="M77" s="74"/>
      <c r="N77" s="74"/>
      <c r="O77" s="74"/>
      <c r="P77" s="74"/>
      <c r="Q77" s="74"/>
      <c r="R77" s="75">
        <f t="shared" si="3"/>
        <v>0</v>
      </c>
      <c r="S77" s="68"/>
      <c r="T77" s="76"/>
      <c r="U77" s="77"/>
      <c r="V77" s="78"/>
      <c r="W77" s="76"/>
      <c r="X77" s="77"/>
      <c r="Y77" s="78"/>
    </row>
    <row r="78" spans="1:25" ht="12.75" thickBot="1">
      <c r="A78" s="72"/>
      <c r="B78" s="79"/>
      <c r="C78" s="79">
        <v>37</v>
      </c>
      <c r="D78" s="80"/>
      <c r="E78" s="81"/>
      <c r="F78" s="81"/>
      <c r="G78" s="81"/>
      <c r="H78" s="81"/>
      <c r="I78" s="81"/>
      <c r="J78" s="82">
        <f t="shared" si="2"/>
        <v>0</v>
      </c>
      <c r="K78" s="67"/>
      <c r="L78" s="80"/>
      <c r="M78" s="81"/>
      <c r="N78" s="81"/>
      <c r="O78" s="81"/>
      <c r="P78" s="81"/>
      <c r="Q78" s="81"/>
      <c r="R78" s="82">
        <f t="shared" si="3"/>
        <v>0</v>
      </c>
      <c r="S78" s="68"/>
      <c r="T78" s="83"/>
      <c r="U78" s="84"/>
      <c r="V78" s="85"/>
      <c r="W78" s="83"/>
      <c r="X78" s="84"/>
      <c r="Y78" s="85"/>
    </row>
    <row r="79" spans="1:25">
      <c r="A79" s="72"/>
      <c r="B79" s="63" t="s">
        <v>29</v>
      </c>
      <c r="C79" s="63">
        <v>22</v>
      </c>
      <c r="D79" s="64"/>
      <c r="E79" s="65"/>
      <c r="F79" s="65"/>
      <c r="G79" s="65"/>
      <c r="H79" s="65"/>
      <c r="I79" s="65"/>
      <c r="J79" s="66">
        <f t="shared" si="2"/>
        <v>0</v>
      </c>
      <c r="K79" s="67"/>
      <c r="L79" s="64"/>
      <c r="M79" s="65"/>
      <c r="N79" s="65"/>
      <c r="O79" s="65"/>
      <c r="P79" s="65"/>
      <c r="Q79" s="65"/>
      <c r="R79" s="66">
        <f t="shared" si="3"/>
        <v>0</v>
      </c>
      <c r="S79" s="68"/>
      <c r="T79" s="69"/>
      <c r="U79" s="70"/>
      <c r="V79" s="71"/>
      <c r="W79" s="69"/>
      <c r="X79" s="70"/>
      <c r="Y79" s="71"/>
    </row>
    <row r="80" spans="1:25">
      <c r="A80" s="72"/>
      <c r="B80" s="72"/>
      <c r="C80" s="72">
        <v>27</v>
      </c>
      <c r="D80" s="73"/>
      <c r="E80" s="74"/>
      <c r="F80" s="74"/>
      <c r="G80" s="74"/>
      <c r="H80" s="74"/>
      <c r="I80" s="74"/>
      <c r="J80" s="75">
        <f t="shared" si="2"/>
        <v>0</v>
      </c>
      <c r="K80" s="67"/>
      <c r="L80" s="73"/>
      <c r="M80" s="74"/>
      <c r="N80" s="74"/>
      <c r="O80" s="74"/>
      <c r="P80" s="74"/>
      <c r="Q80" s="74"/>
      <c r="R80" s="75">
        <f t="shared" si="3"/>
        <v>0</v>
      </c>
      <c r="S80" s="68"/>
      <c r="T80" s="76"/>
      <c r="U80" s="77"/>
      <c r="V80" s="78"/>
      <c r="W80" s="76"/>
      <c r="X80" s="77"/>
      <c r="Y80" s="78"/>
    </row>
    <row r="81" spans="1:25">
      <c r="A81" s="72"/>
      <c r="B81" s="72"/>
      <c r="C81" s="72">
        <v>32</v>
      </c>
      <c r="D81" s="73"/>
      <c r="E81" s="74"/>
      <c r="F81" s="74"/>
      <c r="G81" s="74"/>
      <c r="H81" s="74"/>
      <c r="I81" s="74"/>
      <c r="J81" s="75">
        <f t="shared" si="2"/>
        <v>0</v>
      </c>
      <c r="K81" s="67"/>
      <c r="L81" s="73"/>
      <c r="M81" s="74"/>
      <c r="N81" s="74"/>
      <c r="O81" s="74"/>
      <c r="P81" s="74"/>
      <c r="Q81" s="74"/>
      <c r="R81" s="75">
        <f t="shared" si="3"/>
        <v>0</v>
      </c>
      <c r="S81" s="68"/>
      <c r="T81" s="76"/>
      <c r="U81" s="77"/>
      <c r="V81" s="78"/>
      <c r="W81" s="76"/>
      <c r="X81" s="77"/>
      <c r="Y81" s="78"/>
    </row>
    <row r="82" spans="1:25" ht="12.75" thickBot="1">
      <c r="A82" s="79"/>
      <c r="B82" s="79"/>
      <c r="C82" s="79">
        <v>37</v>
      </c>
      <c r="D82" s="80"/>
      <c r="E82" s="81"/>
      <c r="F82" s="81"/>
      <c r="G82" s="81"/>
      <c r="H82" s="81"/>
      <c r="I82" s="81"/>
      <c r="J82" s="82">
        <f t="shared" si="2"/>
        <v>0</v>
      </c>
      <c r="K82" s="67"/>
      <c r="L82" s="80"/>
      <c r="M82" s="81"/>
      <c r="N82" s="81"/>
      <c r="O82" s="81"/>
      <c r="P82" s="81"/>
      <c r="Q82" s="81"/>
      <c r="R82" s="82">
        <f t="shared" si="3"/>
        <v>0</v>
      </c>
      <c r="S82" s="68"/>
      <c r="T82" s="83"/>
      <c r="U82" s="84"/>
      <c r="V82" s="85"/>
      <c r="W82" s="83"/>
      <c r="X82" s="84"/>
      <c r="Y82" s="85"/>
    </row>
    <row r="83" spans="1:25">
      <c r="A83" s="89" t="s">
        <v>62</v>
      </c>
      <c r="B83" s="89" t="s">
        <v>63</v>
      </c>
      <c r="C83" s="89">
        <v>22</v>
      </c>
      <c r="D83" s="14">
        <v>3625.7496000000001</v>
      </c>
      <c r="E83" s="15">
        <v>40.676200000000001</v>
      </c>
      <c r="F83" s="15">
        <v>43.106499999999997</v>
      </c>
      <c r="G83" s="15">
        <v>43.679099999999998</v>
      </c>
      <c r="H83" s="15">
        <v>7272.21</v>
      </c>
      <c r="I83" s="15">
        <v>12.65</v>
      </c>
      <c r="J83" s="16">
        <f t="shared" si="2"/>
        <v>2.0200583333333335</v>
      </c>
      <c r="L83" s="14">
        <v>3626.0056</v>
      </c>
      <c r="M83" s="15">
        <v>40.675600000000003</v>
      </c>
      <c r="N83" s="15">
        <v>43.11</v>
      </c>
      <c r="O83" s="15">
        <v>43.6736</v>
      </c>
      <c r="P83" s="15">
        <v>23828.59</v>
      </c>
      <c r="Q83" s="15">
        <v>37.68</v>
      </c>
      <c r="R83" s="16">
        <f t="shared" si="3"/>
        <v>6.6190527777777781</v>
      </c>
      <c r="S83" s="20"/>
      <c r="T83" s="21">
        <f>bdrate($D83:$D86,E83:E86,$L83:$L86,M83:M86)</f>
        <v>-4.291361519920267E-4</v>
      </c>
      <c r="U83" s="22">
        <f>bdrate($D83:$D86,F83:F86,$L83:$L86,N83:N86)</f>
        <v>-6.5232555456429253E-4</v>
      </c>
      <c r="V83" s="22">
        <f>bdrate($D83:$D86,G83:G86,$L83:$L86,O83:O86)</f>
        <v>-3.2572068999114911E-4</v>
      </c>
      <c r="W83" s="44">
        <f>bdrateOld($D83:$D86,E83:E86,$L83:$L86,M83:M86)</f>
        <v>-4.1019578010270674E-4</v>
      </c>
      <c r="X83" s="45">
        <f>bdrateOld($D83:$D86,F83:F86,$L83:$L86,N83:N86)</f>
        <v>-6.9062484703974469E-4</v>
      </c>
      <c r="Y83" s="46">
        <f>bdrateOld($D83:$D86,G83:G86,$L83:$L86,O83:O86)</f>
        <v>-3.8009676771832979E-4</v>
      </c>
    </row>
    <row r="84" spans="1:25">
      <c r="A84" s="90"/>
      <c r="B84" s="90"/>
      <c r="C84" s="90">
        <v>27</v>
      </c>
      <c r="D84" s="25">
        <v>1782.5</v>
      </c>
      <c r="E84" s="26">
        <v>37.5276</v>
      </c>
      <c r="F84" s="26">
        <v>40.621899999999997</v>
      </c>
      <c r="G84" s="26">
        <v>40.891199999999998</v>
      </c>
      <c r="H84" s="26">
        <v>6372.51</v>
      </c>
      <c r="I84" s="26">
        <v>10.84</v>
      </c>
      <c r="J84" s="27">
        <f t="shared" si="2"/>
        <v>1.7701416666666667</v>
      </c>
      <c r="L84" s="25">
        <v>1781.5239999999999</v>
      </c>
      <c r="M84" s="26">
        <v>37.527099999999997</v>
      </c>
      <c r="N84" s="26">
        <v>40.619399999999999</v>
      </c>
      <c r="O84" s="26">
        <v>40.892499999999998</v>
      </c>
      <c r="P84" s="26">
        <v>21020.2</v>
      </c>
      <c r="Q84" s="26">
        <v>32.630000000000003</v>
      </c>
      <c r="R84" s="27">
        <f t="shared" si="3"/>
        <v>5.8389444444444445</v>
      </c>
      <c r="S84" s="20"/>
      <c r="T84" s="31"/>
      <c r="U84" s="32"/>
      <c r="V84" s="32"/>
      <c r="W84" s="31"/>
      <c r="X84" s="32"/>
      <c r="Y84" s="33"/>
    </row>
    <row r="85" spans="1:25">
      <c r="A85" s="90"/>
      <c r="B85" s="90"/>
      <c r="C85" s="90">
        <v>32</v>
      </c>
      <c r="D85" s="25">
        <v>897.49680000000001</v>
      </c>
      <c r="E85" s="26">
        <v>34.549599999999998</v>
      </c>
      <c r="F85" s="26">
        <v>38.530999999999999</v>
      </c>
      <c r="G85" s="26">
        <v>38.5764</v>
      </c>
      <c r="H85" s="26">
        <v>5701.5</v>
      </c>
      <c r="I85" s="26">
        <v>9.23</v>
      </c>
      <c r="J85" s="27">
        <f t="shared" si="2"/>
        <v>1.58375</v>
      </c>
      <c r="L85" s="25">
        <v>897.67200000000003</v>
      </c>
      <c r="M85" s="26">
        <v>34.554900000000004</v>
      </c>
      <c r="N85" s="26">
        <v>38.533999999999999</v>
      </c>
      <c r="O85" s="26">
        <v>38.5777</v>
      </c>
      <c r="P85" s="26">
        <v>18860.34</v>
      </c>
      <c r="Q85" s="26">
        <v>26.98</v>
      </c>
      <c r="R85" s="27">
        <f t="shared" si="3"/>
        <v>5.2389833333333335</v>
      </c>
      <c r="S85" s="20"/>
      <c r="T85" s="31"/>
      <c r="U85" s="32"/>
      <c r="V85" s="32"/>
      <c r="W85" s="31"/>
      <c r="X85" s="32"/>
      <c r="Y85" s="33"/>
    </row>
    <row r="86" spans="1:25" ht="12.75" thickBot="1">
      <c r="A86" s="90"/>
      <c r="B86" s="91"/>
      <c r="C86" s="91">
        <v>37</v>
      </c>
      <c r="D86" s="35">
        <v>483.49680000000001</v>
      </c>
      <c r="E86" s="36">
        <v>31.9223</v>
      </c>
      <c r="F86" s="36">
        <v>36.970799999999997</v>
      </c>
      <c r="G86" s="36">
        <v>36.923999999999999</v>
      </c>
      <c r="H86" s="36">
        <v>5209.8900000000003</v>
      </c>
      <c r="I86" s="36">
        <v>7.85</v>
      </c>
      <c r="J86" s="37">
        <f t="shared" si="2"/>
        <v>1.4471916666666667</v>
      </c>
      <c r="L86" s="35">
        <v>483.59280000000001</v>
      </c>
      <c r="M86" s="36">
        <v>31.92</v>
      </c>
      <c r="N86" s="36">
        <v>36.980200000000004</v>
      </c>
      <c r="O86" s="36">
        <v>36.926099999999998</v>
      </c>
      <c r="P86" s="36">
        <v>17027.21</v>
      </c>
      <c r="Q86" s="36">
        <v>22.87</v>
      </c>
      <c r="R86" s="37">
        <f t="shared" si="3"/>
        <v>4.7297805555555552</v>
      </c>
      <c r="S86" s="20"/>
      <c r="T86" s="41"/>
      <c r="U86" s="42"/>
      <c r="V86" s="42"/>
      <c r="W86" s="41"/>
      <c r="X86" s="42"/>
      <c r="Y86" s="43"/>
    </row>
    <row r="87" spans="1:25">
      <c r="A87" s="90"/>
      <c r="B87" s="89" t="s">
        <v>64</v>
      </c>
      <c r="C87" s="89">
        <v>22</v>
      </c>
      <c r="D87" s="14">
        <v>5547.8001999999997</v>
      </c>
      <c r="E87" s="15">
        <v>42.445399999999999</v>
      </c>
      <c r="F87" s="15">
        <v>45.8767</v>
      </c>
      <c r="G87" s="15">
        <v>45.942700000000002</v>
      </c>
      <c r="H87" s="15">
        <v>15642.66</v>
      </c>
      <c r="I87" s="15">
        <v>26.07</v>
      </c>
      <c r="J87" s="16">
        <f t="shared" si="2"/>
        <v>4.345183333333333</v>
      </c>
      <c r="L87" s="14">
        <v>5547.7813999999998</v>
      </c>
      <c r="M87" s="15">
        <v>42.445999999999998</v>
      </c>
      <c r="N87" s="15">
        <v>45.878</v>
      </c>
      <c r="O87" s="15">
        <v>45.941099999999999</v>
      </c>
      <c r="P87" s="15">
        <v>51279.19</v>
      </c>
      <c r="Q87" s="15">
        <v>76.38</v>
      </c>
      <c r="R87" s="16">
        <f t="shared" si="3"/>
        <v>14.244219444444445</v>
      </c>
      <c r="S87" s="20"/>
      <c r="T87" s="21">
        <f>bdrate($D87:$D90,E87:E90,$L87:$L90,M87:M90)</f>
        <v>-2.4710968656438403E-4</v>
      </c>
      <c r="U87" s="22">
        <f>bdrate($D87:$D90,F87:F90,$L87:$L90,N87:N90)</f>
        <v>-3.4539456992499495E-4</v>
      </c>
      <c r="V87" s="22">
        <f>bdrate($D87:$D90,G87:G90,$L87:$L90,O87:O90)</f>
        <v>1.3440459037816765E-4</v>
      </c>
      <c r="W87" s="44">
        <f>bdrateOld($D87:$D90,E87:E90,$L87:$L90,M87:M90)</f>
        <v>-2.5429955593658793E-4</v>
      </c>
      <c r="X87" s="45">
        <f>bdrateOld($D87:$D90,F87:F90,$L87:$L90,N87:N90)</f>
        <v>-3.1226944957085667E-4</v>
      </c>
      <c r="Y87" s="46">
        <f>bdrateOld($D87:$D90,G87:G90,$L87:$L90,O87:O90)</f>
        <v>4.8760932923386235E-5</v>
      </c>
    </row>
    <row r="88" spans="1:25">
      <c r="A88" s="90"/>
      <c r="B88" s="90"/>
      <c r="C88" s="90">
        <v>27</v>
      </c>
      <c r="D88" s="25">
        <v>2836.163</v>
      </c>
      <c r="E88" s="26">
        <v>38.460999999999999</v>
      </c>
      <c r="F88" s="26">
        <v>43.172400000000003</v>
      </c>
      <c r="G88" s="26">
        <v>43.220300000000002</v>
      </c>
      <c r="H88" s="26">
        <v>13458.62</v>
      </c>
      <c r="I88" s="26">
        <v>22.7</v>
      </c>
      <c r="J88" s="27">
        <f t="shared" si="2"/>
        <v>3.7385055555555557</v>
      </c>
      <c r="L88" s="25">
        <v>2836.3281999999999</v>
      </c>
      <c r="M88" s="26">
        <v>38.462699999999998</v>
      </c>
      <c r="N88" s="26">
        <v>43.174100000000003</v>
      </c>
      <c r="O88" s="26">
        <v>43.223700000000001</v>
      </c>
      <c r="P88" s="26">
        <v>44043.51</v>
      </c>
      <c r="Q88" s="26">
        <v>67.17</v>
      </c>
      <c r="R88" s="27">
        <f t="shared" si="3"/>
        <v>12.234308333333335</v>
      </c>
      <c r="S88" s="20"/>
      <c r="T88" s="31"/>
      <c r="U88" s="32"/>
      <c r="V88" s="32"/>
      <c r="W88" s="31"/>
      <c r="X88" s="32"/>
      <c r="Y88" s="33"/>
    </row>
    <row r="89" spans="1:25">
      <c r="A89" s="90"/>
      <c r="B89" s="90"/>
      <c r="C89" s="90">
        <v>32</v>
      </c>
      <c r="D89" s="25">
        <v>1399.1615999999999</v>
      </c>
      <c r="E89" s="26">
        <v>34.807400000000001</v>
      </c>
      <c r="F89" s="26">
        <v>41.082099999999997</v>
      </c>
      <c r="G89" s="26">
        <v>40.868899999999996</v>
      </c>
      <c r="H89" s="26">
        <v>11648.13</v>
      </c>
      <c r="I89" s="26">
        <v>19.13</v>
      </c>
      <c r="J89" s="27">
        <f t="shared" si="2"/>
        <v>3.2355916666666666</v>
      </c>
      <c r="L89" s="25">
        <v>1398.8784000000001</v>
      </c>
      <c r="M89" s="26">
        <v>34.807400000000001</v>
      </c>
      <c r="N89" s="26">
        <v>41.082700000000003</v>
      </c>
      <c r="O89" s="26">
        <v>40.8645</v>
      </c>
      <c r="P89" s="26">
        <v>37817.53</v>
      </c>
      <c r="Q89" s="26">
        <v>54.2</v>
      </c>
      <c r="R89" s="27">
        <f t="shared" si="3"/>
        <v>10.504869444444443</v>
      </c>
      <c r="S89" s="20"/>
      <c r="T89" s="31"/>
      <c r="U89" s="32"/>
      <c r="V89" s="32"/>
      <c r="W89" s="31"/>
      <c r="X89" s="32"/>
      <c r="Y89" s="33"/>
    </row>
    <row r="90" spans="1:25" ht="12.75" thickBot="1">
      <c r="A90" s="90"/>
      <c r="B90" s="91"/>
      <c r="C90" s="91">
        <v>37</v>
      </c>
      <c r="D90" s="35">
        <v>705.75260000000003</v>
      </c>
      <c r="E90" s="36">
        <v>31.7745</v>
      </c>
      <c r="F90" s="36">
        <v>39.613199999999999</v>
      </c>
      <c r="G90" s="36">
        <v>38.937399999999997</v>
      </c>
      <c r="H90" s="36">
        <v>10327.09</v>
      </c>
      <c r="I90" s="36">
        <v>16.18</v>
      </c>
      <c r="J90" s="37">
        <f t="shared" si="2"/>
        <v>2.8686361111111109</v>
      </c>
      <c r="L90" s="35">
        <v>705.94799999999998</v>
      </c>
      <c r="M90" s="36">
        <v>31.778099999999998</v>
      </c>
      <c r="N90" s="36">
        <v>39.613</v>
      </c>
      <c r="O90" s="36">
        <v>38.936700000000002</v>
      </c>
      <c r="P90" s="36">
        <v>33676.870000000003</v>
      </c>
      <c r="Q90" s="36">
        <v>46.29</v>
      </c>
      <c r="R90" s="37">
        <f t="shared" si="3"/>
        <v>9.3546861111111124</v>
      </c>
      <c r="S90" s="20"/>
      <c r="T90" s="41"/>
      <c r="U90" s="42"/>
      <c r="V90" s="42"/>
      <c r="W90" s="41"/>
      <c r="X90" s="42"/>
      <c r="Y90" s="43"/>
    </row>
    <row r="91" spans="1:25">
      <c r="A91" s="90"/>
      <c r="B91" s="89" t="s">
        <v>65</v>
      </c>
      <c r="C91" s="89">
        <v>22</v>
      </c>
      <c r="D91" s="14">
        <v>1512.3968</v>
      </c>
      <c r="E91" s="15">
        <v>47.679200000000002</v>
      </c>
      <c r="F91" s="15">
        <v>45.643999999999998</v>
      </c>
      <c r="G91" s="15">
        <v>45.741500000000002</v>
      </c>
      <c r="H91" s="15">
        <v>5584.22</v>
      </c>
      <c r="I91" s="15">
        <v>6.76</v>
      </c>
      <c r="J91" s="16">
        <f t="shared" si="2"/>
        <v>1.5511722222222224</v>
      </c>
      <c r="L91" s="14">
        <v>1512.1695999999999</v>
      </c>
      <c r="M91" s="15">
        <v>47.679000000000002</v>
      </c>
      <c r="N91" s="15">
        <v>45.6447</v>
      </c>
      <c r="O91" s="15">
        <v>45.744700000000002</v>
      </c>
      <c r="P91" s="15">
        <v>18432.759999999998</v>
      </c>
      <c r="Q91" s="15">
        <v>19.73</v>
      </c>
      <c r="R91" s="16">
        <f t="shared" si="3"/>
        <v>5.1202111111111108</v>
      </c>
      <c r="S91" s="20"/>
      <c r="T91" s="21">
        <f>bdrate($D91:$D94,E91:E94,$L91:$L94,M91:M94)</f>
        <v>-7.0191223617355192E-4</v>
      </c>
      <c r="U91" s="22">
        <f>bdrate($D91:$D94,F91:F94,$L91:$L94,N91:N94)</f>
        <v>-4.8695258905473437E-4</v>
      </c>
      <c r="V91" s="22">
        <f>bdrate($D91:$D94,G91:G94,$L91:$L94,O91:O94)</f>
        <v>-7.689202492834335E-4</v>
      </c>
      <c r="W91" s="44">
        <f>bdrateOld($D91:$D94,E91:E94,$L91:$L94,M91:M94)</f>
        <v>-6.713155813717897E-4</v>
      </c>
      <c r="X91" s="45">
        <f>bdrateOld($D91:$D94,F91:F94,$L91:$L94,N91:N94)</f>
        <v>-1.4205518429440955E-3</v>
      </c>
      <c r="Y91" s="46">
        <f>bdrateOld($D91:$D94,G91:G94,$L91:$L94,O91:O94)</f>
        <v>-1.3945635403342926E-3</v>
      </c>
    </row>
    <row r="92" spans="1:25">
      <c r="A92" s="90"/>
      <c r="B92" s="90"/>
      <c r="C92" s="90">
        <v>27</v>
      </c>
      <c r="D92" s="25">
        <v>1136.7367999999999</v>
      </c>
      <c r="E92" s="26">
        <v>43.676200000000001</v>
      </c>
      <c r="F92" s="26">
        <v>41.679499999999997</v>
      </c>
      <c r="G92" s="26">
        <v>41.950499999999998</v>
      </c>
      <c r="H92" s="26">
        <v>5455.83</v>
      </c>
      <c r="I92" s="26">
        <v>6.86</v>
      </c>
      <c r="J92" s="27">
        <f t="shared" si="2"/>
        <v>1.5155083333333332</v>
      </c>
      <c r="L92" s="25">
        <v>1135.8671999999999</v>
      </c>
      <c r="M92" s="26">
        <v>43.676000000000002</v>
      </c>
      <c r="N92" s="26">
        <v>41.678199999999997</v>
      </c>
      <c r="O92" s="26">
        <v>41.950099999999999</v>
      </c>
      <c r="P92" s="26">
        <v>17901.150000000001</v>
      </c>
      <c r="Q92" s="26">
        <v>19.940000000000001</v>
      </c>
      <c r="R92" s="27">
        <f t="shared" si="3"/>
        <v>4.9725416666666673</v>
      </c>
      <c r="S92" s="20"/>
      <c r="T92" s="31"/>
      <c r="U92" s="32"/>
      <c r="V92" s="32"/>
      <c r="W92" s="31"/>
      <c r="X92" s="32"/>
      <c r="Y92" s="33"/>
    </row>
    <row r="93" spans="1:25">
      <c r="A93" s="90"/>
      <c r="B93" s="90"/>
      <c r="C93" s="90">
        <v>32</v>
      </c>
      <c r="D93" s="25">
        <v>853.61040000000003</v>
      </c>
      <c r="E93" s="26">
        <v>39.117699999999999</v>
      </c>
      <c r="F93" s="26">
        <v>39.546500000000002</v>
      </c>
      <c r="G93" s="26">
        <v>39.9816</v>
      </c>
      <c r="H93" s="26">
        <v>5327.37</v>
      </c>
      <c r="I93" s="26">
        <v>7.47</v>
      </c>
      <c r="J93" s="27">
        <f t="shared" si="2"/>
        <v>1.4798249999999999</v>
      </c>
      <c r="L93" s="25">
        <v>853.63520000000005</v>
      </c>
      <c r="M93" s="26">
        <v>39.119500000000002</v>
      </c>
      <c r="N93" s="26">
        <v>39.544400000000003</v>
      </c>
      <c r="O93" s="26">
        <v>39.983699999999999</v>
      </c>
      <c r="P93" s="26">
        <v>17367.009999999998</v>
      </c>
      <c r="Q93" s="26">
        <v>22.7</v>
      </c>
      <c r="R93" s="27">
        <f t="shared" si="3"/>
        <v>4.8241694444444443</v>
      </c>
      <c r="S93" s="20"/>
      <c r="T93" s="31"/>
      <c r="U93" s="32"/>
      <c r="V93" s="32"/>
      <c r="W93" s="31"/>
      <c r="X93" s="32"/>
      <c r="Y93" s="33"/>
    </row>
    <row r="94" spans="1:25" ht="12.75" thickBot="1">
      <c r="A94" s="90"/>
      <c r="B94" s="91"/>
      <c r="C94" s="91">
        <v>37</v>
      </c>
      <c r="D94" s="35">
        <v>620.52560000000005</v>
      </c>
      <c r="E94" s="36">
        <v>34.3598</v>
      </c>
      <c r="F94" s="36">
        <v>38.361699999999999</v>
      </c>
      <c r="G94" s="36">
        <v>38.6858</v>
      </c>
      <c r="H94" s="36">
        <v>5303.18</v>
      </c>
      <c r="I94" s="36">
        <v>8.15</v>
      </c>
      <c r="J94" s="37">
        <f t="shared" si="2"/>
        <v>1.4731055555555557</v>
      </c>
      <c r="L94" s="35">
        <v>618.7912</v>
      </c>
      <c r="M94" s="36">
        <v>34.360999999999997</v>
      </c>
      <c r="N94" s="36">
        <v>38.363199999999999</v>
      </c>
      <c r="O94" s="36">
        <v>38.689399999999999</v>
      </c>
      <c r="P94" s="36">
        <v>17289.95</v>
      </c>
      <c r="Q94" s="36">
        <v>24.77</v>
      </c>
      <c r="R94" s="37">
        <f t="shared" si="3"/>
        <v>4.8027638888888893</v>
      </c>
      <c r="S94" s="20"/>
      <c r="T94" s="41"/>
      <c r="U94" s="42"/>
      <c r="V94" s="42"/>
      <c r="W94" s="41"/>
      <c r="X94" s="42"/>
      <c r="Y94" s="43"/>
    </row>
    <row r="95" spans="1:25">
      <c r="A95" s="90"/>
      <c r="B95" s="89" t="s">
        <v>66</v>
      </c>
      <c r="C95" s="89">
        <v>22</v>
      </c>
      <c r="D95" s="14">
        <v>851.76990000000001</v>
      </c>
      <c r="E95" s="15">
        <v>50.251899999999999</v>
      </c>
      <c r="F95" s="15">
        <v>53.560499999999998</v>
      </c>
      <c r="G95" s="15">
        <v>54.530900000000003</v>
      </c>
      <c r="H95" s="15">
        <v>9765.81</v>
      </c>
      <c r="I95" s="15">
        <v>15.1</v>
      </c>
      <c r="J95" s="16">
        <f t="shared" si="2"/>
        <v>2.7127249999999998</v>
      </c>
      <c r="L95" s="14">
        <v>851.69600000000003</v>
      </c>
      <c r="M95" s="15">
        <v>50.250799999999998</v>
      </c>
      <c r="N95" s="15">
        <v>53.563099999999999</v>
      </c>
      <c r="O95" s="15">
        <v>54.534199999999998</v>
      </c>
      <c r="P95" s="15">
        <v>31810.11</v>
      </c>
      <c r="Q95" s="15">
        <v>46.48</v>
      </c>
      <c r="R95" s="16">
        <f t="shared" si="3"/>
        <v>8.8361416666666663</v>
      </c>
      <c r="S95" s="20"/>
      <c r="T95" s="21">
        <f>bdrate($D95:$D98,E95:E98,$L95:$L98,M95:M98)</f>
        <v>4.0881285782301546E-4</v>
      </c>
      <c r="U95" s="22">
        <f>bdrate($D95:$D98,F95:F98,$L95:$L98,N95:N98)</f>
        <v>1.9968293476724241E-4</v>
      </c>
      <c r="V95" s="22">
        <f>bdrate($D95:$D98,G95:G98,$L95:$L98,O95:O98)</f>
        <v>3.6856035164234413E-4</v>
      </c>
      <c r="W95" s="44">
        <f>bdrateOld($D95:$D98,E95:E98,$L95:$L98,M95:M98)</f>
        <v>4.0394280847189101E-4</v>
      </c>
      <c r="X95" s="45">
        <f>bdrateOld($D95:$D98,F95:F98,$L95:$L98,N95:N98)</f>
        <v>9.1637827672297334E-5</v>
      </c>
      <c r="Y95" s="46">
        <f>bdrateOld($D95:$D98,G95:G98,$L95:$L98,O95:O98)</f>
        <v>9.2940605020519484E-5</v>
      </c>
    </row>
    <row r="96" spans="1:25">
      <c r="A96" s="90"/>
      <c r="B96" s="90"/>
      <c r="C96" s="90">
        <v>27</v>
      </c>
      <c r="D96" s="25">
        <v>529.2912</v>
      </c>
      <c r="E96" s="26">
        <v>46.651200000000003</v>
      </c>
      <c r="F96" s="26">
        <v>50.510199999999998</v>
      </c>
      <c r="G96" s="26">
        <v>51.678699999999999</v>
      </c>
      <c r="H96" s="26">
        <v>9404.9699999999993</v>
      </c>
      <c r="I96" s="26">
        <v>15.43</v>
      </c>
      <c r="J96" s="27">
        <f t="shared" si="2"/>
        <v>2.6124916666666667</v>
      </c>
      <c r="L96" s="25">
        <v>529.14660000000003</v>
      </c>
      <c r="M96" s="26">
        <v>46.651200000000003</v>
      </c>
      <c r="N96" s="26">
        <v>50.506999999999998</v>
      </c>
      <c r="O96" s="26">
        <v>51.679400000000001</v>
      </c>
      <c r="P96" s="26">
        <v>30358.69</v>
      </c>
      <c r="Q96" s="26">
        <v>45.8</v>
      </c>
      <c r="R96" s="27">
        <f t="shared" si="3"/>
        <v>8.4329694444444439</v>
      </c>
      <c r="S96" s="20"/>
      <c r="T96" s="31"/>
      <c r="U96" s="32"/>
      <c r="V96" s="32"/>
      <c r="W96" s="31"/>
      <c r="X96" s="32"/>
      <c r="Y96" s="33"/>
    </row>
    <row r="97" spans="1:25">
      <c r="A97" s="90"/>
      <c r="B97" s="90"/>
      <c r="C97" s="90">
        <v>32</v>
      </c>
      <c r="D97" s="25">
        <v>337.26819999999998</v>
      </c>
      <c r="E97" s="26">
        <v>43.148699999999998</v>
      </c>
      <c r="F97" s="26">
        <v>48.178100000000001</v>
      </c>
      <c r="G97" s="26">
        <v>49.360799999999998</v>
      </c>
      <c r="H97" s="26">
        <v>9071.57</v>
      </c>
      <c r="I97" s="26">
        <v>15.14</v>
      </c>
      <c r="J97" s="27">
        <f t="shared" si="2"/>
        <v>2.5198805555555555</v>
      </c>
      <c r="L97" s="25">
        <v>337.75779999999997</v>
      </c>
      <c r="M97" s="26">
        <v>43.146900000000002</v>
      </c>
      <c r="N97" s="26">
        <v>48.180700000000002</v>
      </c>
      <c r="O97" s="26">
        <v>49.355800000000002</v>
      </c>
      <c r="P97" s="26">
        <v>29533.56</v>
      </c>
      <c r="Q97" s="26">
        <v>45.31</v>
      </c>
      <c r="R97" s="27">
        <f t="shared" si="3"/>
        <v>8.2037666666666667</v>
      </c>
      <c r="S97" s="20"/>
      <c r="T97" s="31"/>
      <c r="U97" s="32"/>
      <c r="V97" s="32"/>
      <c r="W97" s="31"/>
      <c r="X97" s="32"/>
      <c r="Y97" s="33"/>
    </row>
    <row r="98" spans="1:25" ht="12.75" thickBot="1">
      <c r="A98" s="91"/>
      <c r="B98" s="91"/>
      <c r="C98" s="91">
        <v>37</v>
      </c>
      <c r="D98" s="35">
        <v>221.12350000000001</v>
      </c>
      <c r="E98" s="36">
        <v>39.607900000000001</v>
      </c>
      <c r="F98" s="36">
        <v>46.453099999999999</v>
      </c>
      <c r="G98" s="36">
        <v>47.7684</v>
      </c>
      <c r="H98" s="36">
        <v>8847.61</v>
      </c>
      <c r="I98" s="36">
        <v>14.76</v>
      </c>
      <c r="J98" s="37">
        <f t="shared" si="2"/>
        <v>2.4576694444444445</v>
      </c>
      <c r="L98" s="35">
        <v>220.88509999999999</v>
      </c>
      <c r="M98" s="36">
        <v>39.606699999999996</v>
      </c>
      <c r="N98" s="36">
        <v>46.453800000000001</v>
      </c>
      <c r="O98" s="36">
        <v>47.769100000000002</v>
      </c>
      <c r="P98" s="36">
        <v>28857.19</v>
      </c>
      <c r="Q98" s="36">
        <v>43.17</v>
      </c>
      <c r="R98" s="37">
        <f t="shared" si="3"/>
        <v>8.0158861111111115</v>
      </c>
      <c r="S98" s="20"/>
      <c r="T98" s="31"/>
      <c r="U98" s="32"/>
      <c r="V98" s="32"/>
      <c r="W98" s="31"/>
      <c r="X98" s="32"/>
      <c r="Y98" s="33"/>
    </row>
    <row r="99" spans="1:25">
      <c r="B99" s="1" t="s">
        <v>2</v>
      </c>
      <c r="T99" s="21" t="e">
        <f t="shared" ref="T99:Y99" si="4">AVERAGE(T3,T7,T11,T15)</f>
        <v>#VALUE!</v>
      </c>
      <c r="U99" s="22" t="e">
        <f t="shared" si="4"/>
        <v>#VALUE!</v>
      </c>
      <c r="V99" s="22" t="e">
        <f t="shared" si="4"/>
        <v>#VALUE!</v>
      </c>
      <c r="W99" s="21" t="e">
        <f t="shared" si="4"/>
        <v>#VALUE!</v>
      </c>
      <c r="X99" s="22" t="e">
        <f t="shared" si="4"/>
        <v>#VALUE!</v>
      </c>
      <c r="Y99" s="23" t="e">
        <f t="shared" si="4"/>
        <v>#VALUE!</v>
      </c>
    </row>
    <row r="100" spans="1:25">
      <c r="B100" s="1" t="s">
        <v>7</v>
      </c>
      <c r="T100" s="44">
        <f t="shared" ref="T100:Y100" si="5">AVERAGE(T19,T23,T27,T31,T35)</f>
        <v>-7.129795529776661E-5</v>
      </c>
      <c r="U100" s="45">
        <f t="shared" si="5"/>
        <v>-3.8464569930387606E-4</v>
      </c>
      <c r="V100" s="45">
        <f t="shared" si="5"/>
        <v>6.1874220545463652E-4</v>
      </c>
      <c r="W100" s="44">
        <f t="shared" si="5"/>
        <v>-5.3335815075072902E-5</v>
      </c>
      <c r="X100" s="45">
        <f t="shared" si="5"/>
        <v>-3.9343073025706056E-4</v>
      </c>
      <c r="Y100" s="46">
        <f t="shared" si="5"/>
        <v>5.9398398872450024E-4</v>
      </c>
    </row>
    <row r="101" spans="1:25">
      <c r="B101" s="1" t="s">
        <v>14</v>
      </c>
      <c r="T101" s="44">
        <f t="shared" ref="T101:Y101" si="6">AVERAGE(T39,T43,T47,T51)</f>
        <v>-1.2936235403246399E-4</v>
      </c>
      <c r="U101" s="45">
        <f t="shared" si="6"/>
        <v>-1.341110942411905E-4</v>
      </c>
      <c r="V101" s="45">
        <f t="shared" si="6"/>
        <v>8.4975065391099114E-4</v>
      </c>
      <c r="W101" s="44">
        <f t="shared" si="6"/>
        <v>-1.3360557717023713E-4</v>
      </c>
      <c r="X101" s="45">
        <f t="shared" si="6"/>
        <v>-1.0079700551571258E-4</v>
      </c>
      <c r="Y101" s="46">
        <f t="shared" si="6"/>
        <v>6.3811357866033758E-4</v>
      </c>
    </row>
    <row r="102" spans="1:25">
      <c r="B102" s="1" t="s">
        <v>20</v>
      </c>
      <c r="T102" s="44">
        <f t="shared" ref="T102:Y102" si="7">AVERAGE(T55,T59,T63,T67)</f>
        <v>3.7499563850834639E-4</v>
      </c>
      <c r="U102" s="45">
        <f t="shared" si="7"/>
        <v>-7.6334831718871676E-4</v>
      </c>
      <c r="V102" s="45">
        <f t="shared" si="7"/>
        <v>-6.9169366155208412E-4</v>
      </c>
      <c r="W102" s="44">
        <f t="shared" si="7"/>
        <v>3.9073122077215583E-4</v>
      </c>
      <c r="X102" s="45">
        <f t="shared" si="7"/>
        <v>-9.5020905547557599E-4</v>
      </c>
      <c r="Y102" s="46">
        <f t="shared" si="7"/>
        <v>-5.2125123955154562E-4</v>
      </c>
    </row>
    <row r="103" spans="1:25">
      <c r="B103" s="1" t="s">
        <v>30</v>
      </c>
      <c r="T103" s="44"/>
      <c r="U103" s="45"/>
      <c r="V103" s="45"/>
      <c r="W103" s="44"/>
      <c r="X103" s="45"/>
      <c r="Y103" s="46"/>
    </row>
    <row r="104" spans="1:25" ht="12.75" thickBot="1">
      <c r="B104" s="1" t="s">
        <v>67</v>
      </c>
      <c r="T104" s="48">
        <f t="shared" ref="T104:Y104" si="8">AVERAGE(T83,T87,T91,T95)</f>
        <v>-2.423363042267368E-4</v>
      </c>
      <c r="U104" s="49">
        <f t="shared" si="8"/>
        <v>-3.2124744469419486E-4</v>
      </c>
      <c r="V104" s="49">
        <f t="shared" si="8"/>
        <v>-1.4791899931351771E-4</v>
      </c>
      <c r="W104" s="48">
        <f t="shared" si="8"/>
        <v>-2.3296702723479834E-4</v>
      </c>
      <c r="X104" s="49">
        <f t="shared" si="8"/>
        <v>-5.8295207797059989E-4</v>
      </c>
      <c r="Y104" s="50">
        <f t="shared" si="8"/>
        <v>-4.0823969252717918E-4</v>
      </c>
    </row>
    <row r="105" spans="1:25" ht="12.75" thickBot="1">
      <c r="A105" s="3"/>
      <c r="B105" s="4" t="s">
        <v>31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51" t="e">
        <f t="shared" ref="T105:Y105" si="9">AVERAGE(T3:T82)</f>
        <v>#VALUE!</v>
      </c>
      <c r="U105" s="52" t="e">
        <f t="shared" si="9"/>
        <v>#VALUE!</v>
      </c>
      <c r="V105" s="53" t="e">
        <f t="shared" si="9"/>
        <v>#VALUE!</v>
      </c>
      <c r="W105" s="52" t="e">
        <f t="shared" si="9"/>
        <v>#VALUE!</v>
      </c>
      <c r="X105" s="52" t="e">
        <f t="shared" si="9"/>
        <v>#VALUE!</v>
      </c>
      <c r="Y105" s="53" t="e">
        <f t="shared" si="9"/>
        <v>#VALUE!</v>
      </c>
    </row>
    <row r="106" spans="1:25">
      <c r="B106" s="1" t="s">
        <v>32</v>
      </c>
      <c r="I106" s="54">
        <f>GEOMEAN(I3:I98)</f>
        <v>13.422768715613811</v>
      </c>
      <c r="J106" s="54" t="e">
        <f>GEOMEAN(J3:J98)</f>
        <v>#NUM!</v>
      </c>
      <c r="Q106" s="54">
        <f>GEOMEAN(Q3:Q98)</f>
        <v>38.194691239433723</v>
      </c>
      <c r="R106" s="54" t="e">
        <f>GEOMEAN(R3:R98)</f>
        <v>#NUM!</v>
      </c>
    </row>
    <row r="107" spans="1:25">
      <c r="B107" s="1" t="s">
        <v>33</v>
      </c>
      <c r="Q107" s="55">
        <f>Q106/I106</f>
        <v>2.8455151130634015</v>
      </c>
      <c r="R107" s="55" t="e">
        <f>R106/J106</f>
        <v>#NUM!</v>
      </c>
    </row>
    <row r="108" spans="1:25">
      <c r="B108" s="1" t="s">
        <v>34</v>
      </c>
      <c r="I108" s="54">
        <f>SUM(I3:I98)/3600</f>
        <v>0.46017777777777802</v>
      </c>
      <c r="J108" s="54">
        <f>SUM(J3:J98)</f>
        <v>255.23898055555551</v>
      </c>
      <c r="Q108" s="54">
        <f>SUM(Q3:Q98)/3600</f>
        <v>1.2938444444444441</v>
      </c>
      <c r="R108" s="54">
        <f>SUM(R3:R98)</f>
        <v>818.5805972222222</v>
      </c>
    </row>
    <row r="111" spans="1:25" ht="12.75" thickBot="1">
      <c r="B111" s="1" t="s">
        <v>72</v>
      </c>
      <c r="T111" s="48">
        <f t="shared" ref="T111:Y111" si="10">AVERAGE(T3,T7)</f>
        <v>-5.5338483089806267E-5</v>
      </c>
      <c r="U111" s="49">
        <f t="shared" si="10"/>
        <v>-1.7684983259114162E-4</v>
      </c>
      <c r="V111" s="49">
        <f t="shared" si="10"/>
        <v>-9.3420334144378447E-4</v>
      </c>
      <c r="W111" s="48">
        <f t="shared" si="10"/>
        <v>-5.4069134726719703E-5</v>
      </c>
      <c r="X111" s="49">
        <f t="shared" si="10"/>
        <v>-9.7558540740672051E-5</v>
      </c>
      <c r="Y111" s="50">
        <f t="shared" si="10"/>
        <v>-1.0519706360088144E-3</v>
      </c>
    </row>
    <row r="112" spans="1:25" ht="12.75" thickBot="1">
      <c r="A112" s="3"/>
      <c r="B112" s="4" t="s">
        <v>73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8">
        <f t="shared" ref="T112:Y112" si="11">AVERAGE(T3,T7,T19,T23,T27,T31,T35,T39,T43,T47,T51,T55,T59,T63,T67,T71,T75,T79)</f>
        <v>3.435775968233893E-5</v>
      </c>
      <c r="U112" s="49">
        <f t="shared" si="11"/>
        <v>-3.9111772049475285E-4</v>
      </c>
      <c r="V112" s="50">
        <f t="shared" si="11"/>
        <v>1.2383548758808279E-4</v>
      </c>
      <c r="W112" s="49">
        <f t="shared" si="11"/>
        <v>4.3579015305258055E-5</v>
      </c>
      <c r="X112" s="49">
        <f t="shared" si="11"/>
        <v>-4.2441966511545343E-4</v>
      </c>
      <c r="Y112" s="50">
        <f t="shared" si="11"/>
        <v>8.8895201869336007E-5</v>
      </c>
    </row>
    <row r="113" spans="2:18">
      <c r="B113" s="1" t="s">
        <v>32</v>
      </c>
      <c r="I113" s="54">
        <f>GEOMEAN(I3:I10,I19:I82)</f>
        <v>13.74497880270877</v>
      </c>
      <c r="J113" s="54" t="e">
        <f>GEOMEAN(J3:J10,J19:J82)</f>
        <v>#NUM!</v>
      </c>
      <c r="Q113" s="54">
        <f>GEOMEAN(Q3:Q10,Q19:Q82)</f>
        <v>38.723147333322409</v>
      </c>
      <c r="R113" s="54" t="e">
        <f>GEOMEAN(R3:R10,R19:R82)</f>
        <v>#NUM!</v>
      </c>
    </row>
    <row r="114" spans="2:18">
      <c r="B114" s="1" t="s">
        <v>33</v>
      </c>
      <c r="Q114" s="55">
        <f>Q113/I113</f>
        <v>2.8172576974575692</v>
      </c>
      <c r="R114" s="55" t="e">
        <f>R113/J113</f>
        <v>#NUM!</v>
      </c>
    </row>
  </sheetData>
  <mergeCells count="4">
    <mergeCell ref="D1:J1"/>
    <mergeCell ref="L1:R1"/>
    <mergeCell ref="T1:V1"/>
    <mergeCell ref="W1:Y1"/>
  </mergeCells>
  <phoneticPr fontId="1" type="noConversion"/>
  <conditionalFormatting sqref="T71:V82">
    <cfRule type="cellIs" dxfId="599" priority="199" operator="greaterThan">
      <formula>0.03</formula>
    </cfRule>
    <cfRule type="cellIs" dxfId="598" priority="200" stopIfTrue="1" operator="lessThan">
      <formula>-0.03</formula>
    </cfRule>
  </conditionalFormatting>
  <conditionalFormatting sqref="T3:V70">
    <cfRule type="cellIs" dxfId="597" priority="197" operator="greaterThan">
      <formula>0.03</formula>
    </cfRule>
    <cfRule type="cellIs" dxfId="596" priority="198" stopIfTrue="1" operator="lessThan">
      <formula>-0.03</formula>
    </cfRule>
  </conditionalFormatting>
  <conditionalFormatting sqref="W3">
    <cfRule type="cellIs" dxfId="595" priority="195" operator="greaterThan">
      <formula>0.03</formula>
    </cfRule>
    <cfRule type="cellIs" dxfId="594" priority="196" stopIfTrue="1" operator="lessThan">
      <formula>-0.03</formula>
    </cfRule>
  </conditionalFormatting>
  <conditionalFormatting sqref="X3">
    <cfRule type="cellIs" dxfId="593" priority="193" operator="greaterThan">
      <formula>0.03</formula>
    </cfRule>
    <cfRule type="cellIs" dxfId="592" priority="194" stopIfTrue="1" operator="lessThan">
      <formula>-0.03</formula>
    </cfRule>
  </conditionalFormatting>
  <conditionalFormatting sqref="Y3">
    <cfRule type="cellIs" dxfId="591" priority="191" operator="greaterThan">
      <formula>0.03</formula>
    </cfRule>
    <cfRule type="cellIs" dxfId="590" priority="192" stopIfTrue="1" operator="lessThan">
      <formula>-0.03</formula>
    </cfRule>
  </conditionalFormatting>
  <conditionalFormatting sqref="W7">
    <cfRule type="cellIs" dxfId="589" priority="189" operator="greaterThan">
      <formula>0.03</formula>
    </cfRule>
    <cfRule type="cellIs" dxfId="588" priority="190" stopIfTrue="1" operator="lessThan">
      <formula>-0.03</formula>
    </cfRule>
  </conditionalFormatting>
  <conditionalFormatting sqref="X7">
    <cfRule type="cellIs" dxfId="587" priority="187" operator="greaterThan">
      <formula>0.03</formula>
    </cfRule>
    <cfRule type="cellIs" dxfId="586" priority="188" stopIfTrue="1" operator="lessThan">
      <formula>-0.03</formula>
    </cfRule>
  </conditionalFormatting>
  <conditionalFormatting sqref="Y7">
    <cfRule type="cellIs" dxfId="585" priority="185" operator="greaterThan">
      <formula>0.03</formula>
    </cfRule>
    <cfRule type="cellIs" dxfId="584" priority="186" stopIfTrue="1" operator="lessThan">
      <formula>-0.03</formula>
    </cfRule>
  </conditionalFormatting>
  <conditionalFormatting sqref="W11">
    <cfRule type="cellIs" dxfId="583" priority="183" operator="greaterThan">
      <formula>0.03</formula>
    </cfRule>
    <cfRule type="cellIs" dxfId="582" priority="184" stopIfTrue="1" operator="lessThan">
      <formula>-0.03</formula>
    </cfRule>
  </conditionalFormatting>
  <conditionalFormatting sqref="X11">
    <cfRule type="cellIs" dxfId="581" priority="181" operator="greaterThan">
      <formula>0.03</formula>
    </cfRule>
    <cfRule type="cellIs" dxfId="580" priority="182" stopIfTrue="1" operator="lessThan">
      <formula>-0.03</formula>
    </cfRule>
  </conditionalFormatting>
  <conditionalFormatting sqref="Y11">
    <cfRule type="cellIs" dxfId="579" priority="179" operator="greaterThan">
      <formula>0.03</formula>
    </cfRule>
    <cfRule type="cellIs" dxfId="578" priority="180" stopIfTrue="1" operator="lessThan">
      <formula>-0.03</formula>
    </cfRule>
  </conditionalFormatting>
  <conditionalFormatting sqref="W15">
    <cfRule type="cellIs" dxfId="577" priority="177" operator="greaterThan">
      <formula>0.03</formula>
    </cfRule>
    <cfRule type="cellIs" dxfId="576" priority="178" stopIfTrue="1" operator="lessThan">
      <formula>-0.03</formula>
    </cfRule>
  </conditionalFormatting>
  <conditionalFormatting sqref="X15">
    <cfRule type="cellIs" dxfId="575" priority="175" operator="greaterThan">
      <formula>0.03</formula>
    </cfRule>
    <cfRule type="cellIs" dxfId="574" priority="176" stopIfTrue="1" operator="lessThan">
      <formula>-0.03</formula>
    </cfRule>
  </conditionalFormatting>
  <conditionalFormatting sqref="Y15">
    <cfRule type="cellIs" dxfId="573" priority="173" operator="greaterThan">
      <formula>0.03</formula>
    </cfRule>
    <cfRule type="cellIs" dxfId="572" priority="174" stopIfTrue="1" operator="lessThan">
      <formula>-0.03</formula>
    </cfRule>
  </conditionalFormatting>
  <conditionalFormatting sqref="W19">
    <cfRule type="cellIs" dxfId="571" priority="171" operator="greaterThan">
      <formula>0.03</formula>
    </cfRule>
    <cfRule type="cellIs" dxfId="570" priority="172" stopIfTrue="1" operator="lessThan">
      <formula>-0.03</formula>
    </cfRule>
  </conditionalFormatting>
  <conditionalFormatting sqref="X19">
    <cfRule type="cellIs" dxfId="569" priority="169" operator="greaterThan">
      <formula>0.03</formula>
    </cfRule>
    <cfRule type="cellIs" dxfId="568" priority="170" stopIfTrue="1" operator="lessThan">
      <formula>-0.03</formula>
    </cfRule>
  </conditionalFormatting>
  <conditionalFormatting sqref="Y19">
    <cfRule type="cellIs" dxfId="567" priority="167" operator="greaterThan">
      <formula>0.03</formula>
    </cfRule>
    <cfRule type="cellIs" dxfId="566" priority="168" stopIfTrue="1" operator="lessThan">
      <formula>-0.03</formula>
    </cfRule>
  </conditionalFormatting>
  <conditionalFormatting sqref="W23">
    <cfRule type="cellIs" dxfId="565" priority="165" operator="greaterThan">
      <formula>0.03</formula>
    </cfRule>
    <cfRule type="cellIs" dxfId="564" priority="166" stopIfTrue="1" operator="lessThan">
      <formula>-0.03</formula>
    </cfRule>
  </conditionalFormatting>
  <conditionalFormatting sqref="X23">
    <cfRule type="cellIs" dxfId="563" priority="163" operator="greaterThan">
      <formula>0.03</formula>
    </cfRule>
    <cfRule type="cellIs" dxfId="562" priority="164" stopIfTrue="1" operator="lessThan">
      <formula>-0.03</formula>
    </cfRule>
  </conditionalFormatting>
  <conditionalFormatting sqref="Y23">
    <cfRule type="cellIs" dxfId="561" priority="161" operator="greaterThan">
      <formula>0.03</formula>
    </cfRule>
    <cfRule type="cellIs" dxfId="560" priority="162" stopIfTrue="1" operator="lessThan">
      <formula>-0.03</formula>
    </cfRule>
  </conditionalFormatting>
  <conditionalFormatting sqref="W27">
    <cfRule type="cellIs" dxfId="559" priority="159" operator="greaterThan">
      <formula>0.03</formula>
    </cfRule>
    <cfRule type="cellIs" dxfId="558" priority="160" stopIfTrue="1" operator="lessThan">
      <formula>-0.03</formula>
    </cfRule>
  </conditionalFormatting>
  <conditionalFormatting sqref="X27">
    <cfRule type="cellIs" dxfId="557" priority="157" operator="greaterThan">
      <formula>0.03</formula>
    </cfRule>
    <cfRule type="cellIs" dxfId="556" priority="158" stopIfTrue="1" operator="lessThan">
      <formula>-0.03</formula>
    </cfRule>
  </conditionalFormatting>
  <conditionalFormatting sqref="Y27">
    <cfRule type="cellIs" dxfId="555" priority="155" operator="greaterThan">
      <formula>0.03</formula>
    </cfRule>
    <cfRule type="cellIs" dxfId="554" priority="156" stopIfTrue="1" operator="lessThan">
      <formula>-0.03</formula>
    </cfRule>
  </conditionalFormatting>
  <conditionalFormatting sqref="W31">
    <cfRule type="cellIs" dxfId="553" priority="153" operator="greaterThan">
      <formula>0.03</formula>
    </cfRule>
    <cfRule type="cellIs" dxfId="552" priority="154" stopIfTrue="1" operator="lessThan">
      <formula>-0.03</formula>
    </cfRule>
  </conditionalFormatting>
  <conditionalFormatting sqref="X31">
    <cfRule type="cellIs" dxfId="551" priority="151" operator="greaterThan">
      <formula>0.03</formula>
    </cfRule>
    <cfRule type="cellIs" dxfId="550" priority="152" stopIfTrue="1" operator="lessThan">
      <formula>-0.03</formula>
    </cfRule>
  </conditionalFormatting>
  <conditionalFormatting sqref="Y31">
    <cfRule type="cellIs" dxfId="549" priority="149" operator="greaterThan">
      <formula>0.03</formula>
    </cfRule>
    <cfRule type="cellIs" dxfId="548" priority="150" stopIfTrue="1" operator="lessThan">
      <formula>-0.03</formula>
    </cfRule>
  </conditionalFormatting>
  <conditionalFormatting sqref="W35">
    <cfRule type="cellIs" dxfId="547" priority="147" operator="greaterThan">
      <formula>0.03</formula>
    </cfRule>
    <cfRule type="cellIs" dxfId="546" priority="148" stopIfTrue="1" operator="lessThan">
      <formula>-0.03</formula>
    </cfRule>
  </conditionalFormatting>
  <conditionalFormatting sqref="X35">
    <cfRule type="cellIs" dxfId="545" priority="145" operator="greaterThan">
      <formula>0.03</formula>
    </cfRule>
    <cfRule type="cellIs" dxfId="544" priority="146" stopIfTrue="1" operator="lessThan">
      <formula>-0.03</formula>
    </cfRule>
  </conditionalFormatting>
  <conditionalFormatting sqref="Y35">
    <cfRule type="cellIs" dxfId="543" priority="143" operator="greaterThan">
      <formula>0.03</formula>
    </cfRule>
    <cfRule type="cellIs" dxfId="542" priority="144" stopIfTrue="1" operator="lessThan">
      <formula>-0.03</formula>
    </cfRule>
  </conditionalFormatting>
  <conditionalFormatting sqref="W39">
    <cfRule type="cellIs" dxfId="541" priority="141" operator="greaterThan">
      <formula>0.03</formula>
    </cfRule>
    <cfRule type="cellIs" dxfId="540" priority="142" stopIfTrue="1" operator="lessThan">
      <formula>-0.03</formula>
    </cfRule>
  </conditionalFormatting>
  <conditionalFormatting sqref="X39">
    <cfRule type="cellIs" dxfId="539" priority="139" operator="greaterThan">
      <formula>0.03</formula>
    </cfRule>
    <cfRule type="cellIs" dxfId="538" priority="140" stopIfTrue="1" operator="lessThan">
      <formula>-0.03</formula>
    </cfRule>
  </conditionalFormatting>
  <conditionalFormatting sqref="Y39">
    <cfRule type="cellIs" dxfId="537" priority="137" operator="greaterThan">
      <formula>0.03</formula>
    </cfRule>
    <cfRule type="cellIs" dxfId="536" priority="138" stopIfTrue="1" operator="lessThan">
      <formula>-0.03</formula>
    </cfRule>
  </conditionalFormatting>
  <conditionalFormatting sqref="W43">
    <cfRule type="cellIs" dxfId="535" priority="135" operator="greaterThan">
      <formula>0.03</formula>
    </cfRule>
    <cfRule type="cellIs" dxfId="534" priority="136" stopIfTrue="1" operator="lessThan">
      <formula>-0.03</formula>
    </cfRule>
  </conditionalFormatting>
  <conditionalFormatting sqref="X43">
    <cfRule type="cellIs" dxfId="533" priority="133" operator="greaterThan">
      <formula>0.03</formula>
    </cfRule>
    <cfRule type="cellIs" dxfId="532" priority="134" stopIfTrue="1" operator="lessThan">
      <formula>-0.03</formula>
    </cfRule>
  </conditionalFormatting>
  <conditionalFormatting sqref="Y43">
    <cfRule type="cellIs" dxfId="531" priority="131" operator="greaterThan">
      <formula>0.03</formula>
    </cfRule>
    <cfRule type="cellIs" dxfId="530" priority="132" stopIfTrue="1" operator="lessThan">
      <formula>-0.03</formula>
    </cfRule>
  </conditionalFormatting>
  <conditionalFormatting sqref="W47">
    <cfRule type="cellIs" dxfId="529" priority="129" operator="greaterThan">
      <formula>0.03</formula>
    </cfRule>
    <cfRule type="cellIs" dxfId="528" priority="130" stopIfTrue="1" operator="lessThan">
      <formula>-0.03</formula>
    </cfRule>
  </conditionalFormatting>
  <conditionalFormatting sqref="X47">
    <cfRule type="cellIs" dxfId="527" priority="127" operator="greaterThan">
      <formula>0.03</formula>
    </cfRule>
    <cfRule type="cellIs" dxfId="526" priority="128" stopIfTrue="1" operator="lessThan">
      <formula>-0.03</formula>
    </cfRule>
  </conditionalFormatting>
  <conditionalFormatting sqref="Y47">
    <cfRule type="cellIs" dxfId="525" priority="125" operator="greaterThan">
      <formula>0.03</formula>
    </cfRule>
    <cfRule type="cellIs" dxfId="524" priority="126" stopIfTrue="1" operator="lessThan">
      <formula>-0.03</formula>
    </cfRule>
  </conditionalFormatting>
  <conditionalFormatting sqref="W51">
    <cfRule type="cellIs" dxfId="523" priority="123" operator="greaterThan">
      <formula>0.03</formula>
    </cfRule>
    <cfRule type="cellIs" dxfId="522" priority="124" stopIfTrue="1" operator="lessThan">
      <formula>-0.03</formula>
    </cfRule>
  </conditionalFormatting>
  <conditionalFormatting sqref="X51">
    <cfRule type="cellIs" dxfId="521" priority="121" operator="greaterThan">
      <formula>0.03</formula>
    </cfRule>
    <cfRule type="cellIs" dxfId="520" priority="122" stopIfTrue="1" operator="lessThan">
      <formula>-0.03</formula>
    </cfRule>
  </conditionalFormatting>
  <conditionalFormatting sqref="Y51">
    <cfRule type="cellIs" dxfId="519" priority="119" operator="greaterThan">
      <formula>0.03</formula>
    </cfRule>
    <cfRule type="cellIs" dxfId="518" priority="120" stopIfTrue="1" operator="lessThan">
      <formula>-0.03</formula>
    </cfRule>
  </conditionalFormatting>
  <conditionalFormatting sqref="W55">
    <cfRule type="cellIs" dxfId="517" priority="117" operator="greaterThan">
      <formula>0.03</formula>
    </cfRule>
    <cfRule type="cellIs" dxfId="516" priority="118" stopIfTrue="1" operator="lessThan">
      <formula>-0.03</formula>
    </cfRule>
  </conditionalFormatting>
  <conditionalFormatting sqref="X55">
    <cfRule type="cellIs" dxfId="515" priority="115" operator="greaterThan">
      <formula>0.03</formula>
    </cfRule>
    <cfRule type="cellIs" dxfId="514" priority="116" stopIfTrue="1" operator="lessThan">
      <formula>-0.03</formula>
    </cfRule>
  </conditionalFormatting>
  <conditionalFormatting sqref="Y55">
    <cfRule type="cellIs" dxfId="513" priority="113" operator="greaterThan">
      <formula>0.03</formula>
    </cfRule>
    <cfRule type="cellIs" dxfId="512" priority="114" stopIfTrue="1" operator="lessThan">
      <formula>-0.03</formula>
    </cfRule>
  </conditionalFormatting>
  <conditionalFormatting sqref="W59">
    <cfRule type="cellIs" dxfId="511" priority="111" operator="greaterThan">
      <formula>0.03</formula>
    </cfRule>
    <cfRule type="cellIs" dxfId="510" priority="112" stopIfTrue="1" operator="lessThan">
      <formula>-0.03</formula>
    </cfRule>
  </conditionalFormatting>
  <conditionalFormatting sqref="X59">
    <cfRule type="cellIs" dxfId="509" priority="109" operator="greaterThan">
      <formula>0.03</formula>
    </cfRule>
    <cfRule type="cellIs" dxfId="508" priority="110" stopIfTrue="1" operator="lessThan">
      <formula>-0.03</formula>
    </cfRule>
  </conditionalFormatting>
  <conditionalFormatting sqref="Y59">
    <cfRule type="cellIs" dxfId="507" priority="107" operator="greaterThan">
      <formula>0.03</formula>
    </cfRule>
    <cfRule type="cellIs" dxfId="506" priority="108" stopIfTrue="1" operator="lessThan">
      <formula>-0.03</formula>
    </cfRule>
  </conditionalFormatting>
  <conditionalFormatting sqref="W63">
    <cfRule type="cellIs" dxfId="505" priority="105" operator="greaterThan">
      <formula>0.03</formula>
    </cfRule>
    <cfRule type="cellIs" dxfId="504" priority="106" stopIfTrue="1" operator="lessThan">
      <formula>-0.03</formula>
    </cfRule>
  </conditionalFormatting>
  <conditionalFormatting sqref="X63">
    <cfRule type="cellIs" dxfId="503" priority="103" operator="greaterThan">
      <formula>0.03</formula>
    </cfRule>
    <cfRule type="cellIs" dxfId="502" priority="104" stopIfTrue="1" operator="lessThan">
      <formula>-0.03</formula>
    </cfRule>
  </conditionalFormatting>
  <conditionalFormatting sqref="Y63">
    <cfRule type="cellIs" dxfId="501" priority="101" operator="greaterThan">
      <formula>0.03</formula>
    </cfRule>
    <cfRule type="cellIs" dxfId="500" priority="102" stopIfTrue="1" operator="lessThan">
      <formula>-0.03</formula>
    </cfRule>
  </conditionalFormatting>
  <conditionalFormatting sqref="W67">
    <cfRule type="cellIs" dxfId="499" priority="99" operator="greaterThan">
      <formula>0.03</formula>
    </cfRule>
    <cfRule type="cellIs" dxfId="498" priority="100" stopIfTrue="1" operator="lessThan">
      <formula>-0.03</formula>
    </cfRule>
  </conditionalFormatting>
  <conditionalFormatting sqref="X67">
    <cfRule type="cellIs" dxfId="497" priority="97" operator="greaterThan">
      <formula>0.03</formula>
    </cfRule>
    <cfRule type="cellIs" dxfId="496" priority="98" stopIfTrue="1" operator="lessThan">
      <formula>-0.03</formula>
    </cfRule>
  </conditionalFormatting>
  <conditionalFormatting sqref="Y67">
    <cfRule type="cellIs" dxfId="495" priority="95" operator="greaterThan">
      <formula>0.03</formula>
    </cfRule>
    <cfRule type="cellIs" dxfId="494" priority="96" stopIfTrue="1" operator="lessThan">
      <formula>-0.03</formula>
    </cfRule>
  </conditionalFormatting>
  <conditionalFormatting sqref="W6:X6">
    <cfRule type="cellIs" dxfId="493" priority="93" operator="greaterThan">
      <formula>0.03</formula>
    </cfRule>
    <cfRule type="cellIs" dxfId="492" priority="94" stopIfTrue="1" operator="lessThan">
      <formula>-0.03</formula>
    </cfRule>
  </conditionalFormatting>
  <conditionalFormatting sqref="W10:X10">
    <cfRule type="cellIs" dxfId="491" priority="91" operator="greaterThan">
      <formula>0.03</formula>
    </cfRule>
    <cfRule type="cellIs" dxfId="490" priority="92" stopIfTrue="1" operator="lessThan">
      <formula>-0.03</formula>
    </cfRule>
  </conditionalFormatting>
  <conditionalFormatting sqref="W14:X14">
    <cfRule type="cellIs" dxfId="489" priority="89" operator="greaterThan">
      <formula>0.03</formula>
    </cfRule>
    <cfRule type="cellIs" dxfId="488" priority="90" stopIfTrue="1" operator="lessThan">
      <formula>-0.03</formula>
    </cfRule>
  </conditionalFormatting>
  <conditionalFormatting sqref="W18:X18">
    <cfRule type="cellIs" dxfId="487" priority="87" operator="greaterThan">
      <formula>0.03</formula>
    </cfRule>
    <cfRule type="cellIs" dxfId="486" priority="88" stopIfTrue="1" operator="lessThan">
      <formula>-0.03</formula>
    </cfRule>
  </conditionalFormatting>
  <conditionalFormatting sqref="W22:X22">
    <cfRule type="cellIs" dxfId="485" priority="85" operator="greaterThan">
      <formula>0.03</formula>
    </cfRule>
    <cfRule type="cellIs" dxfId="484" priority="86" stopIfTrue="1" operator="lessThan">
      <formula>-0.03</formula>
    </cfRule>
  </conditionalFormatting>
  <conditionalFormatting sqref="W26:X26">
    <cfRule type="cellIs" dxfId="483" priority="83" operator="greaterThan">
      <formula>0.03</formula>
    </cfRule>
    <cfRule type="cellIs" dxfId="482" priority="84" stopIfTrue="1" operator="lessThan">
      <formula>-0.03</formula>
    </cfRule>
  </conditionalFormatting>
  <conditionalFormatting sqref="W30:X30">
    <cfRule type="cellIs" dxfId="481" priority="81" operator="greaterThan">
      <formula>0.03</formula>
    </cfRule>
    <cfRule type="cellIs" dxfId="480" priority="82" stopIfTrue="1" operator="lessThan">
      <formula>-0.03</formula>
    </cfRule>
  </conditionalFormatting>
  <conditionalFormatting sqref="W34:X34">
    <cfRule type="cellIs" dxfId="479" priority="79" operator="greaterThan">
      <formula>0.03</formula>
    </cfRule>
    <cfRule type="cellIs" dxfId="478" priority="80" stopIfTrue="1" operator="lessThan">
      <formula>-0.03</formula>
    </cfRule>
  </conditionalFormatting>
  <conditionalFormatting sqref="W38:X38">
    <cfRule type="cellIs" dxfId="477" priority="77" operator="greaterThan">
      <formula>0.03</formula>
    </cfRule>
    <cfRule type="cellIs" dxfId="476" priority="78" stopIfTrue="1" operator="lessThan">
      <formula>-0.03</formula>
    </cfRule>
  </conditionalFormatting>
  <conditionalFormatting sqref="W42:X42">
    <cfRule type="cellIs" dxfId="475" priority="75" operator="greaterThan">
      <formula>0.03</formula>
    </cfRule>
    <cfRule type="cellIs" dxfId="474" priority="76" stopIfTrue="1" operator="lessThan">
      <formula>-0.03</formula>
    </cfRule>
  </conditionalFormatting>
  <conditionalFormatting sqref="W46:X46">
    <cfRule type="cellIs" dxfId="473" priority="73" operator="greaterThan">
      <formula>0.03</formula>
    </cfRule>
    <cfRule type="cellIs" dxfId="472" priority="74" stopIfTrue="1" operator="lessThan">
      <formula>-0.03</formula>
    </cfRule>
  </conditionalFormatting>
  <conditionalFormatting sqref="W50:X50">
    <cfRule type="cellIs" dxfId="471" priority="71" operator="greaterThan">
      <formula>0.03</formula>
    </cfRule>
    <cfRule type="cellIs" dxfId="470" priority="72" stopIfTrue="1" operator="lessThan">
      <formula>-0.03</formula>
    </cfRule>
  </conditionalFormatting>
  <conditionalFormatting sqref="W54:X54">
    <cfRule type="cellIs" dxfId="469" priority="69" operator="greaterThan">
      <formula>0.03</formula>
    </cfRule>
    <cfRule type="cellIs" dxfId="468" priority="70" stopIfTrue="1" operator="lessThan">
      <formula>-0.03</formula>
    </cfRule>
  </conditionalFormatting>
  <conditionalFormatting sqref="W58:X58">
    <cfRule type="cellIs" dxfId="467" priority="67" operator="greaterThan">
      <formula>0.03</formula>
    </cfRule>
    <cfRule type="cellIs" dxfId="466" priority="68" stopIfTrue="1" operator="lessThan">
      <formula>-0.03</formula>
    </cfRule>
  </conditionalFormatting>
  <conditionalFormatting sqref="W62:X62">
    <cfRule type="cellIs" dxfId="465" priority="65" operator="greaterThan">
      <formula>0.03</formula>
    </cfRule>
    <cfRule type="cellIs" dxfId="464" priority="66" stopIfTrue="1" operator="lessThan">
      <formula>-0.03</formula>
    </cfRule>
  </conditionalFormatting>
  <conditionalFormatting sqref="W66:X66">
    <cfRule type="cellIs" dxfId="463" priority="63" operator="greaterThan">
      <formula>0.03</formula>
    </cfRule>
    <cfRule type="cellIs" dxfId="462" priority="64" stopIfTrue="1" operator="lessThan">
      <formula>-0.03</formula>
    </cfRule>
  </conditionalFormatting>
  <conditionalFormatting sqref="W70:X70">
    <cfRule type="cellIs" dxfId="461" priority="61" operator="greaterThan">
      <formula>0.03</formula>
    </cfRule>
    <cfRule type="cellIs" dxfId="460" priority="62" stopIfTrue="1" operator="lessThan">
      <formula>-0.03</formula>
    </cfRule>
  </conditionalFormatting>
  <conditionalFormatting sqref="W71:Y82">
    <cfRule type="cellIs" dxfId="459" priority="59" operator="greaterThan">
      <formula>0.03</formula>
    </cfRule>
    <cfRule type="cellIs" dxfId="458" priority="60" stopIfTrue="1" operator="lessThan">
      <formula>-0.03</formula>
    </cfRule>
  </conditionalFormatting>
  <conditionalFormatting sqref="T83:V98">
    <cfRule type="cellIs" dxfId="457" priority="57" operator="greaterThan">
      <formula>0.03</formula>
    </cfRule>
    <cfRule type="cellIs" dxfId="456" priority="58" stopIfTrue="1" operator="lessThan">
      <formula>-0.03</formula>
    </cfRule>
  </conditionalFormatting>
  <conditionalFormatting sqref="W83">
    <cfRule type="cellIs" dxfId="455" priority="55" operator="greaterThan">
      <formula>0.03</formula>
    </cfRule>
    <cfRule type="cellIs" dxfId="454" priority="56" stopIfTrue="1" operator="lessThan">
      <formula>-0.03</formula>
    </cfRule>
  </conditionalFormatting>
  <conditionalFormatting sqref="X83">
    <cfRule type="cellIs" dxfId="453" priority="53" operator="greaterThan">
      <formula>0.03</formula>
    </cfRule>
    <cfRule type="cellIs" dxfId="452" priority="54" stopIfTrue="1" operator="lessThan">
      <formula>-0.03</formula>
    </cfRule>
  </conditionalFormatting>
  <conditionalFormatting sqref="Y83">
    <cfRule type="cellIs" dxfId="451" priority="51" operator="greaterThan">
      <formula>0.03</formula>
    </cfRule>
    <cfRule type="cellIs" dxfId="450" priority="52" stopIfTrue="1" operator="lessThan">
      <formula>-0.03</formula>
    </cfRule>
  </conditionalFormatting>
  <conditionalFormatting sqref="W87">
    <cfRule type="cellIs" dxfId="449" priority="49" operator="greaterThan">
      <formula>0.03</formula>
    </cfRule>
    <cfRule type="cellIs" dxfId="448" priority="50" stopIfTrue="1" operator="lessThan">
      <formula>-0.03</formula>
    </cfRule>
  </conditionalFormatting>
  <conditionalFormatting sqref="X87">
    <cfRule type="cellIs" dxfId="447" priority="47" operator="greaterThan">
      <formula>0.03</formula>
    </cfRule>
    <cfRule type="cellIs" dxfId="446" priority="48" stopIfTrue="1" operator="lessThan">
      <formula>-0.03</formula>
    </cfRule>
  </conditionalFormatting>
  <conditionalFormatting sqref="Y87">
    <cfRule type="cellIs" dxfId="445" priority="45" operator="greaterThan">
      <formula>0.03</formula>
    </cfRule>
    <cfRule type="cellIs" dxfId="444" priority="46" stopIfTrue="1" operator="lessThan">
      <formula>-0.03</formula>
    </cfRule>
  </conditionalFormatting>
  <conditionalFormatting sqref="W91">
    <cfRule type="cellIs" dxfId="443" priority="43" operator="greaterThan">
      <formula>0.03</formula>
    </cfRule>
    <cfRule type="cellIs" dxfId="442" priority="44" stopIfTrue="1" operator="lessThan">
      <formula>-0.03</formula>
    </cfRule>
  </conditionalFormatting>
  <conditionalFormatting sqref="X91">
    <cfRule type="cellIs" dxfId="441" priority="41" operator="greaterThan">
      <formula>0.03</formula>
    </cfRule>
    <cfRule type="cellIs" dxfId="440" priority="42" stopIfTrue="1" operator="lessThan">
      <formula>-0.03</formula>
    </cfRule>
  </conditionalFormatting>
  <conditionalFormatting sqref="Y91">
    <cfRule type="cellIs" dxfId="439" priority="39" operator="greaterThan">
      <formula>0.03</formula>
    </cfRule>
    <cfRule type="cellIs" dxfId="438" priority="40" stopIfTrue="1" operator="lessThan">
      <formula>-0.03</formula>
    </cfRule>
  </conditionalFormatting>
  <conditionalFormatting sqref="W95">
    <cfRule type="cellIs" dxfId="437" priority="37" operator="greaterThan">
      <formula>0.03</formula>
    </cfRule>
    <cfRule type="cellIs" dxfId="436" priority="38" stopIfTrue="1" operator="lessThan">
      <formula>-0.03</formula>
    </cfRule>
  </conditionalFormatting>
  <conditionalFormatting sqref="X95">
    <cfRule type="cellIs" dxfId="435" priority="35" operator="greaterThan">
      <formula>0.03</formula>
    </cfRule>
    <cfRule type="cellIs" dxfId="434" priority="36" stopIfTrue="1" operator="lessThan">
      <formula>-0.03</formula>
    </cfRule>
  </conditionalFormatting>
  <conditionalFormatting sqref="Y95">
    <cfRule type="cellIs" dxfId="433" priority="33" operator="greaterThan">
      <formula>0.03</formula>
    </cfRule>
    <cfRule type="cellIs" dxfId="432" priority="34" stopIfTrue="1" operator="lessThan">
      <formula>-0.03</formula>
    </cfRule>
  </conditionalFormatting>
  <conditionalFormatting sqref="W86:X86">
    <cfRule type="cellIs" dxfId="431" priority="31" operator="greaterThan">
      <formula>0.03</formula>
    </cfRule>
    <cfRule type="cellIs" dxfId="430" priority="32" stopIfTrue="1" operator="lessThan">
      <formula>-0.03</formula>
    </cfRule>
  </conditionalFormatting>
  <conditionalFormatting sqref="W90:X90">
    <cfRule type="cellIs" dxfId="429" priority="29" operator="greaterThan">
      <formula>0.03</formula>
    </cfRule>
    <cfRule type="cellIs" dxfId="428" priority="30" stopIfTrue="1" operator="lessThan">
      <formula>-0.03</formula>
    </cfRule>
  </conditionalFormatting>
  <conditionalFormatting sqref="W94:X94">
    <cfRule type="cellIs" dxfId="427" priority="27" operator="greaterThan">
      <formula>0.03</formula>
    </cfRule>
    <cfRule type="cellIs" dxfId="426" priority="28" stopIfTrue="1" operator="lessThan">
      <formula>-0.03</formula>
    </cfRule>
  </conditionalFormatting>
  <conditionalFormatting sqref="W98:X98">
    <cfRule type="cellIs" dxfId="425" priority="25" operator="greaterThan">
      <formula>0.03</formula>
    </cfRule>
    <cfRule type="cellIs" dxfId="424" priority="26" stopIfTrue="1" operator="lessThan">
      <formula>-0.03</formula>
    </cfRule>
  </conditionalFormatting>
  <conditionalFormatting sqref="T105:V105">
    <cfRule type="cellIs" dxfId="423" priority="23" operator="greaterThan">
      <formula>0.03</formula>
    </cfRule>
    <cfRule type="cellIs" dxfId="422" priority="24" stopIfTrue="1" operator="lessThan">
      <formula>-0.03</formula>
    </cfRule>
  </conditionalFormatting>
  <conditionalFormatting sqref="W105:Y105">
    <cfRule type="cellIs" dxfId="421" priority="21" operator="greaterThan">
      <formula>0.03</formula>
    </cfRule>
    <cfRule type="cellIs" dxfId="420" priority="22" stopIfTrue="1" operator="lessThan">
      <formula>-0.03</formula>
    </cfRule>
  </conditionalFormatting>
  <conditionalFormatting sqref="T99:V104">
    <cfRule type="cellIs" dxfId="419" priority="19" operator="greaterThan">
      <formula>0.03</formula>
    </cfRule>
    <cfRule type="cellIs" dxfId="418" priority="20" stopIfTrue="1" operator="lessThan">
      <formula>-0.03</formula>
    </cfRule>
  </conditionalFormatting>
  <conditionalFormatting sqref="W99:Y103">
    <cfRule type="cellIs" dxfId="417" priority="17" operator="greaterThan">
      <formula>0.03</formula>
    </cfRule>
    <cfRule type="cellIs" dxfId="416" priority="18" stopIfTrue="1" operator="lessThan">
      <formula>-0.03</formula>
    </cfRule>
  </conditionalFormatting>
  <conditionalFormatting sqref="W104">
    <cfRule type="cellIs" dxfId="415" priority="15" operator="greaterThan">
      <formula>0.03</formula>
    </cfRule>
    <cfRule type="cellIs" dxfId="414" priority="16" stopIfTrue="1" operator="lessThan">
      <formula>-0.03</formula>
    </cfRule>
  </conditionalFormatting>
  <conditionalFormatting sqref="X104">
    <cfRule type="cellIs" dxfId="413" priority="13" operator="greaterThan">
      <formula>0.03</formula>
    </cfRule>
    <cfRule type="cellIs" dxfId="412" priority="14" stopIfTrue="1" operator="lessThan">
      <formula>-0.03</formula>
    </cfRule>
  </conditionalFormatting>
  <conditionalFormatting sqref="Y104">
    <cfRule type="cellIs" dxfId="411" priority="11" operator="greaterThan">
      <formula>0.03</formula>
    </cfRule>
    <cfRule type="cellIs" dxfId="410" priority="12" stopIfTrue="1" operator="lessThan">
      <formula>-0.03</formula>
    </cfRule>
  </conditionalFormatting>
  <conditionalFormatting sqref="T111:V112">
    <cfRule type="cellIs" dxfId="409" priority="9" operator="greaterThan">
      <formula>0.03</formula>
    </cfRule>
    <cfRule type="cellIs" dxfId="408" priority="10" stopIfTrue="1" operator="lessThan">
      <formula>-0.03</formula>
    </cfRule>
  </conditionalFormatting>
  <conditionalFormatting sqref="W112:Y112">
    <cfRule type="cellIs" dxfId="407" priority="7" operator="greaterThan">
      <formula>0.03</formula>
    </cfRule>
    <cfRule type="cellIs" dxfId="406" priority="8" stopIfTrue="1" operator="lessThan">
      <formula>-0.03</formula>
    </cfRule>
  </conditionalFormatting>
  <conditionalFormatting sqref="W111">
    <cfRule type="cellIs" dxfId="405" priority="5" operator="greaterThan">
      <formula>0.03</formula>
    </cfRule>
    <cfRule type="cellIs" dxfId="404" priority="6" stopIfTrue="1" operator="lessThan">
      <formula>-0.03</formula>
    </cfRule>
  </conditionalFormatting>
  <conditionalFormatting sqref="X111">
    <cfRule type="cellIs" dxfId="403" priority="3" operator="greaterThan">
      <formula>0.03</formula>
    </cfRule>
    <cfRule type="cellIs" dxfId="402" priority="4" stopIfTrue="1" operator="lessThan">
      <formula>-0.03</formula>
    </cfRule>
  </conditionalFormatting>
  <conditionalFormatting sqref="Y111">
    <cfRule type="cellIs" dxfId="401" priority="1" operator="greaterThan">
      <formula>0.03</formula>
    </cfRule>
    <cfRule type="cellIs" dxfId="400" priority="2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Y114"/>
  <sheetViews>
    <sheetView workbookViewId="0">
      <selection activeCell="L1" sqref="L1:R1"/>
    </sheetView>
  </sheetViews>
  <sheetFormatPr defaultColWidth="10.875" defaultRowHeight="12"/>
  <cols>
    <col min="1" max="1" width="8.375" style="1" customWidth="1"/>
    <col min="2" max="2" width="14.875" style="1" customWidth="1"/>
    <col min="3" max="3" width="7.875" style="1" customWidth="1"/>
    <col min="4" max="4" width="9.875" style="1" customWidth="1"/>
    <col min="5" max="7" width="6.875" style="1" customWidth="1"/>
    <col min="8" max="10" width="8.875" style="1" customWidth="1"/>
    <col min="11" max="11" width="2.875" style="1" customWidth="1"/>
    <col min="12" max="12" width="9.875" style="1" customWidth="1"/>
    <col min="13" max="15" width="6.875" style="1" customWidth="1"/>
    <col min="16" max="18" width="8.875" style="1" customWidth="1"/>
    <col min="19" max="19" width="2.875" style="1" customWidth="1"/>
    <col min="20" max="25" width="8.875" style="1" customWidth="1"/>
    <col min="26" max="16384" width="10.875" style="1"/>
  </cols>
  <sheetData>
    <row r="1" spans="1:25" ht="12.75" thickBot="1">
      <c r="D1" s="103" t="s">
        <v>76</v>
      </c>
      <c r="E1" s="104"/>
      <c r="F1" s="104"/>
      <c r="G1" s="104"/>
      <c r="H1" s="104"/>
      <c r="I1" s="104"/>
      <c r="J1" s="105"/>
      <c r="L1" s="103" t="s">
        <v>77</v>
      </c>
      <c r="M1" s="104"/>
      <c r="N1" s="104"/>
      <c r="O1" s="104"/>
      <c r="P1" s="104"/>
      <c r="Q1" s="104"/>
      <c r="R1" s="105"/>
      <c r="S1" s="2"/>
      <c r="T1" s="103" t="s">
        <v>56</v>
      </c>
      <c r="U1" s="104"/>
      <c r="V1" s="105"/>
      <c r="W1" s="103" t="s">
        <v>57</v>
      </c>
      <c r="X1" s="104"/>
      <c r="Y1" s="105"/>
    </row>
    <row r="2" spans="1:25" ht="12.75" thickBot="1">
      <c r="A2" s="3"/>
      <c r="B2" s="4"/>
      <c r="C2" s="5" t="s">
        <v>1</v>
      </c>
      <c r="D2" s="6" t="s">
        <v>35</v>
      </c>
      <c r="E2" s="7" t="s">
        <v>36</v>
      </c>
      <c r="F2" s="7" t="s">
        <v>37</v>
      </c>
      <c r="G2" s="7" t="s">
        <v>38</v>
      </c>
      <c r="H2" s="7" t="s">
        <v>39</v>
      </c>
      <c r="I2" s="7" t="s">
        <v>40</v>
      </c>
      <c r="J2" s="8" t="s">
        <v>41</v>
      </c>
      <c r="K2" s="2"/>
      <c r="L2" s="6" t="s">
        <v>35</v>
      </c>
      <c r="M2" s="7" t="s">
        <v>36</v>
      </c>
      <c r="N2" s="7" t="s">
        <v>37</v>
      </c>
      <c r="O2" s="7" t="s">
        <v>38</v>
      </c>
      <c r="P2" s="7" t="s">
        <v>39</v>
      </c>
      <c r="Q2" s="7" t="s">
        <v>40</v>
      </c>
      <c r="R2" s="8" t="s">
        <v>41</v>
      </c>
      <c r="S2" s="9"/>
      <c r="T2" s="6" t="s">
        <v>42</v>
      </c>
      <c r="U2" s="7" t="s">
        <v>43</v>
      </c>
      <c r="V2" s="8" t="s">
        <v>44</v>
      </c>
      <c r="W2" s="10" t="s">
        <v>42</v>
      </c>
      <c r="X2" s="11" t="s">
        <v>43</v>
      </c>
      <c r="Y2" s="12" t="s">
        <v>44</v>
      </c>
    </row>
    <row r="3" spans="1:25">
      <c r="A3" s="13" t="s">
        <v>2</v>
      </c>
      <c r="B3" s="13" t="s">
        <v>3</v>
      </c>
      <c r="C3" s="13">
        <v>22</v>
      </c>
      <c r="D3" s="17">
        <v>12669.92</v>
      </c>
      <c r="E3" s="18">
        <v>41.387300000000003</v>
      </c>
      <c r="F3" s="18">
        <v>41.2714</v>
      </c>
      <c r="G3" s="18">
        <v>43.8917</v>
      </c>
      <c r="H3" s="18">
        <v>13029.75</v>
      </c>
      <c r="I3" s="18">
        <v>30.77</v>
      </c>
      <c r="J3" s="19">
        <f>H3/3600</f>
        <v>3.6193749999999998</v>
      </c>
      <c r="L3" s="17">
        <v>12672.0416</v>
      </c>
      <c r="M3" s="18">
        <v>41.387099999999997</v>
      </c>
      <c r="N3" s="18">
        <v>41.271700000000003</v>
      </c>
      <c r="O3" s="18">
        <v>43.8902</v>
      </c>
      <c r="P3" s="18">
        <v>40107.599999999999</v>
      </c>
      <c r="Q3" s="18">
        <v>82.2</v>
      </c>
      <c r="R3" s="19">
        <f>P3/3600</f>
        <v>11.141</v>
      </c>
      <c r="S3" s="20"/>
      <c r="T3" s="21">
        <f>bdrate($D3:$D6,E3:E6,$L3:$L6,M3:M6)</f>
        <v>6.278609004950475E-5</v>
      </c>
      <c r="U3" s="22">
        <f>bdrate($D3:$D6,F3:F6,$L3:$L6,N3:N6)</f>
        <v>-1.2792217545787299E-4</v>
      </c>
      <c r="V3" s="23">
        <f>bdrate($D3:$D6,G3:G6,$L3:$L6,O3:O6)</f>
        <v>7.4846687833529657E-4</v>
      </c>
      <c r="W3" s="21">
        <f>bdrateOld($D3:$D6,E3:E6,$L3:$L6,M3:M6)</f>
        <v>6.8561034372915941E-5</v>
      </c>
      <c r="X3" s="22">
        <f>bdrateOld($D3:$D6,F3:F6,$L3:$L6,N3:N6)</f>
        <v>-9.739901884853186E-5</v>
      </c>
      <c r="Y3" s="23">
        <f>bdrateOld($D3:$D6,G3:G6,$L3:$L6,O3:O6)</f>
        <v>7.2262122066857337E-4</v>
      </c>
    </row>
    <row r="4" spans="1:25">
      <c r="A4" s="24" t="s">
        <v>4</v>
      </c>
      <c r="B4" s="24"/>
      <c r="C4" s="24">
        <v>27</v>
      </c>
      <c r="D4" s="28">
        <v>5264.3648000000003</v>
      </c>
      <c r="E4" s="29">
        <v>38.924100000000003</v>
      </c>
      <c r="F4" s="29">
        <v>39.637500000000003</v>
      </c>
      <c r="G4" s="29">
        <v>42.092500000000001</v>
      </c>
      <c r="H4" s="29">
        <v>12150.82</v>
      </c>
      <c r="I4" s="29">
        <v>23.52</v>
      </c>
      <c r="J4" s="30">
        <f t="shared" ref="J4:J67" si="0">H4/3600</f>
        <v>3.3752277777777775</v>
      </c>
      <c r="L4" s="28">
        <v>5265.7856000000002</v>
      </c>
      <c r="M4" s="29">
        <v>38.924900000000001</v>
      </c>
      <c r="N4" s="29">
        <v>39.637500000000003</v>
      </c>
      <c r="O4" s="29">
        <v>42.091299999999997</v>
      </c>
      <c r="P4" s="29">
        <v>37355.31</v>
      </c>
      <c r="Q4" s="29">
        <v>62.43</v>
      </c>
      <c r="R4" s="30">
        <f t="shared" ref="R4:R67" si="1">P4/3600</f>
        <v>10.376474999999999</v>
      </c>
      <c r="S4" s="20"/>
      <c r="T4" s="31"/>
      <c r="U4" s="32"/>
      <c r="V4" s="33"/>
      <c r="W4" s="31"/>
      <c r="X4" s="32"/>
      <c r="Y4" s="33"/>
    </row>
    <row r="5" spans="1:25">
      <c r="A5" s="24"/>
      <c r="B5" s="24"/>
      <c r="C5" s="24">
        <v>32</v>
      </c>
      <c r="D5" s="28">
        <v>2553.2543999999998</v>
      </c>
      <c r="E5" s="29">
        <v>36.404800000000002</v>
      </c>
      <c r="F5" s="29">
        <v>38.367199999999997</v>
      </c>
      <c r="G5" s="29">
        <v>40.651600000000002</v>
      </c>
      <c r="H5" s="29">
        <v>11657.99</v>
      </c>
      <c r="I5" s="29">
        <v>19.940000000000001</v>
      </c>
      <c r="J5" s="30">
        <f t="shared" si="0"/>
        <v>3.2383305555555557</v>
      </c>
      <c r="L5" s="28">
        <v>2555.0688</v>
      </c>
      <c r="M5" s="29">
        <v>36.406199999999998</v>
      </c>
      <c r="N5" s="29">
        <v>38.369300000000003</v>
      </c>
      <c r="O5" s="29">
        <v>40.651499999999999</v>
      </c>
      <c r="P5" s="29">
        <v>35474.730000000003</v>
      </c>
      <c r="Q5" s="29">
        <v>52.01</v>
      </c>
      <c r="R5" s="30">
        <f t="shared" si="1"/>
        <v>9.8540916666666671</v>
      </c>
      <c r="S5" s="20"/>
      <c r="T5" s="31"/>
      <c r="U5" s="32"/>
      <c r="V5" s="33"/>
      <c r="W5" s="31"/>
      <c r="X5" s="32"/>
      <c r="Y5" s="33"/>
    </row>
    <row r="6" spans="1:25" ht="12.75" thickBot="1">
      <c r="A6" s="24"/>
      <c r="B6" s="34"/>
      <c r="C6" s="34">
        <v>37</v>
      </c>
      <c r="D6" s="38">
        <v>1331.0527999999999</v>
      </c>
      <c r="E6" s="39">
        <v>33.801499999999997</v>
      </c>
      <c r="F6" s="39">
        <v>37.349200000000003</v>
      </c>
      <c r="G6" s="39">
        <v>39.596600000000002</v>
      </c>
      <c r="H6" s="39">
        <v>11229.12</v>
      </c>
      <c r="I6" s="39">
        <v>17.88</v>
      </c>
      <c r="J6" s="40">
        <f t="shared" si="0"/>
        <v>3.1192000000000002</v>
      </c>
      <c r="L6" s="38">
        <v>1330.4767999999999</v>
      </c>
      <c r="M6" s="39">
        <v>33.802999999999997</v>
      </c>
      <c r="N6" s="39">
        <v>37.349899999999998</v>
      </c>
      <c r="O6" s="39">
        <v>39.596200000000003</v>
      </c>
      <c r="P6" s="39">
        <v>34475.1</v>
      </c>
      <c r="Q6" s="39">
        <v>47.96</v>
      </c>
      <c r="R6" s="40">
        <f t="shared" si="1"/>
        <v>9.5764166666666668</v>
      </c>
      <c r="S6" s="20"/>
      <c r="T6" s="41"/>
      <c r="U6" s="42"/>
      <c r="V6" s="43"/>
      <c r="W6" s="41"/>
      <c r="X6" s="42"/>
      <c r="Y6" s="43"/>
    </row>
    <row r="7" spans="1:25">
      <c r="A7" s="24"/>
      <c r="B7" s="13" t="s">
        <v>5</v>
      </c>
      <c r="C7" s="13">
        <v>22</v>
      </c>
      <c r="D7" s="17">
        <v>32792.814400000003</v>
      </c>
      <c r="E7" s="18">
        <v>39.797699999999999</v>
      </c>
      <c r="F7" s="18">
        <v>44.616700000000002</v>
      </c>
      <c r="G7" s="18">
        <v>44.439599999999999</v>
      </c>
      <c r="H7" s="18">
        <v>17309.41</v>
      </c>
      <c r="I7" s="18">
        <v>47.15</v>
      </c>
      <c r="J7" s="19">
        <f t="shared" si="0"/>
        <v>4.8081694444444443</v>
      </c>
      <c r="L7" s="17">
        <v>32792.974399999999</v>
      </c>
      <c r="M7" s="18">
        <v>39.797499999999999</v>
      </c>
      <c r="N7" s="18">
        <v>44.616999999999997</v>
      </c>
      <c r="O7" s="18">
        <v>44.439500000000002</v>
      </c>
      <c r="P7" s="18">
        <v>54384.11</v>
      </c>
      <c r="Q7" s="18">
        <v>130</v>
      </c>
      <c r="R7" s="19">
        <f t="shared" si="1"/>
        <v>15.106697222222222</v>
      </c>
      <c r="S7" s="20"/>
      <c r="T7" s="21">
        <f>bdrate($D7:$D10,E7:E10,$L7:$L10,M7:M10)</f>
        <v>-1.5860103123044311E-6</v>
      </c>
      <c r="U7" s="22">
        <f>bdrate($D7:$D10,F7:F10,$L7:$L10,N7:N10)</f>
        <v>5.6020217676322481E-4</v>
      </c>
      <c r="V7" s="22">
        <f>bdrate($D7:$D10,G7:G10,$L7:$L10,O7:O10)</f>
        <v>6.4321338315664889E-4</v>
      </c>
      <c r="W7" s="44">
        <f>bdrateOld($D7:$D10,E7:E10,$L7:$L10,M7:M10)</f>
        <v>-3.1015795780575672E-6</v>
      </c>
      <c r="X7" s="45">
        <f>bdrateOld($D7:$D10,F7:F10,$L7:$L10,N7:N10)</f>
        <v>4.5874791044342444E-4</v>
      </c>
      <c r="Y7" s="46">
        <f>bdrateOld($D7:$D10,G7:G10,$L7:$L10,O7:O10)</f>
        <v>5.6775742172621158E-4</v>
      </c>
    </row>
    <row r="8" spans="1:25">
      <c r="A8" s="24"/>
      <c r="B8" s="24"/>
      <c r="C8" s="24">
        <v>27</v>
      </c>
      <c r="D8" s="28">
        <v>16078.5424</v>
      </c>
      <c r="E8" s="29">
        <v>36.919800000000002</v>
      </c>
      <c r="F8" s="29">
        <v>42.716099999999997</v>
      </c>
      <c r="G8" s="29">
        <v>43.042000000000002</v>
      </c>
      <c r="H8" s="29">
        <v>15673.21</v>
      </c>
      <c r="I8" s="29">
        <v>36.68</v>
      </c>
      <c r="J8" s="30">
        <f t="shared" si="0"/>
        <v>4.3536694444444439</v>
      </c>
      <c r="L8" s="28">
        <v>16078.72</v>
      </c>
      <c r="M8" s="29">
        <v>36.92</v>
      </c>
      <c r="N8" s="29">
        <v>42.716299999999997</v>
      </c>
      <c r="O8" s="29">
        <v>43.040500000000002</v>
      </c>
      <c r="P8" s="29">
        <v>49112.91</v>
      </c>
      <c r="Q8" s="29">
        <v>101.22</v>
      </c>
      <c r="R8" s="30">
        <f t="shared" si="1"/>
        <v>13.642475000000001</v>
      </c>
      <c r="S8" s="20"/>
      <c r="T8" s="31"/>
      <c r="U8" s="32"/>
      <c r="V8" s="32"/>
      <c r="W8" s="31"/>
      <c r="X8" s="32"/>
      <c r="Y8" s="33"/>
    </row>
    <row r="9" spans="1:25">
      <c r="A9" s="24"/>
      <c r="B9" s="24"/>
      <c r="C9" s="24">
        <v>32</v>
      </c>
      <c r="D9" s="28">
        <v>8472.76</v>
      </c>
      <c r="E9" s="29">
        <v>34.0259</v>
      </c>
      <c r="F9" s="29">
        <v>41.094099999999997</v>
      </c>
      <c r="G9" s="29">
        <v>41.683199999999999</v>
      </c>
      <c r="H9" s="29">
        <v>14673.66</v>
      </c>
      <c r="I9" s="29">
        <v>30.56</v>
      </c>
      <c r="J9" s="30">
        <f t="shared" si="0"/>
        <v>4.0760166666666668</v>
      </c>
      <c r="L9" s="28">
        <v>8474.2144000000008</v>
      </c>
      <c r="M9" s="29">
        <v>34.026400000000002</v>
      </c>
      <c r="N9" s="29">
        <v>41.090200000000003</v>
      </c>
      <c r="O9" s="29">
        <v>41.680599999999998</v>
      </c>
      <c r="P9" s="29">
        <v>45403.9</v>
      </c>
      <c r="Q9" s="29">
        <v>79.56</v>
      </c>
      <c r="R9" s="30">
        <f t="shared" si="1"/>
        <v>12.612194444444444</v>
      </c>
      <c r="S9" s="20"/>
      <c r="T9" s="31"/>
      <c r="U9" s="47"/>
      <c r="V9" s="32"/>
      <c r="W9" s="31"/>
      <c r="X9" s="32"/>
      <c r="Y9" s="33"/>
    </row>
    <row r="10" spans="1:25" ht="12.75" thickBot="1">
      <c r="A10" s="24"/>
      <c r="B10" s="34"/>
      <c r="C10" s="34">
        <v>37</v>
      </c>
      <c r="D10" s="38">
        <v>4743.7936</v>
      </c>
      <c r="E10" s="39">
        <v>31.308</v>
      </c>
      <c r="F10" s="39">
        <v>39.8551</v>
      </c>
      <c r="G10" s="39">
        <v>40.638399999999997</v>
      </c>
      <c r="H10" s="39">
        <v>13995.63</v>
      </c>
      <c r="I10" s="39">
        <v>26.77</v>
      </c>
      <c r="J10" s="40">
        <f t="shared" si="0"/>
        <v>3.8876749999999998</v>
      </c>
      <c r="L10" s="38">
        <v>4744.4448000000002</v>
      </c>
      <c r="M10" s="39">
        <v>31.3094</v>
      </c>
      <c r="N10" s="39">
        <v>39.854799999999997</v>
      </c>
      <c r="O10" s="39">
        <v>40.641800000000003</v>
      </c>
      <c r="P10" s="39">
        <v>43442.79</v>
      </c>
      <c r="Q10" s="39">
        <v>67.77</v>
      </c>
      <c r="R10" s="40">
        <f t="shared" si="1"/>
        <v>12.067441666666667</v>
      </c>
      <c r="S10" s="20"/>
      <c r="T10" s="41"/>
      <c r="U10" s="42"/>
      <c r="V10" s="42"/>
      <c r="W10" s="41"/>
      <c r="X10" s="42"/>
      <c r="Y10" s="43"/>
    </row>
    <row r="11" spans="1:25">
      <c r="A11" s="72"/>
      <c r="B11" s="63" t="s">
        <v>0</v>
      </c>
      <c r="C11" s="63">
        <v>22</v>
      </c>
      <c r="D11" s="17"/>
      <c r="E11" s="18"/>
      <c r="F11" s="18"/>
      <c r="G11" s="18"/>
      <c r="H11" s="18"/>
      <c r="I11" s="18"/>
      <c r="J11" s="19">
        <f t="shared" si="0"/>
        <v>0</v>
      </c>
      <c r="L11" s="17"/>
      <c r="M11" s="18"/>
      <c r="N11" s="18"/>
      <c r="O11" s="18"/>
      <c r="P11" s="18"/>
      <c r="Q11" s="18"/>
      <c r="R11" s="19">
        <f t="shared" si="1"/>
        <v>0</v>
      </c>
      <c r="S11" s="20"/>
      <c r="T11" s="21" t="e">
        <f>bdrate($D11:$D14,E11:E14,$L11:$L14,M11:M14)</f>
        <v>#VALUE!</v>
      </c>
      <c r="U11" s="22" t="e">
        <f>bdrate($D11:$D14,F11:F14,$L11:$L14,N11:N14)</f>
        <v>#VALUE!</v>
      </c>
      <c r="V11" s="22" t="e">
        <f>bdrate($D11:$D14,G11:G14,$L11:$L14,O11:O14)</f>
        <v>#VALUE!</v>
      </c>
      <c r="W11" s="44" t="e">
        <f>bdrateOld($D11:$D14,E11:E14,$L11:$L14,M11:M14)</f>
        <v>#VALUE!</v>
      </c>
      <c r="X11" s="45" t="e">
        <f>bdrateOld($D11:$D14,F11:F14,$L11:$L14,N11:N14)</f>
        <v>#VALUE!</v>
      </c>
      <c r="Y11" s="46" t="e">
        <f>bdrateOld($D11:$D14,G11:G14,$L11:$L14,O11:O14)</f>
        <v>#VALUE!</v>
      </c>
    </row>
    <row r="12" spans="1:25">
      <c r="A12" s="72"/>
      <c r="B12" s="72"/>
      <c r="C12" s="72">
        <v>27</v>
      </c>
      <c r="D12" s="28"/>
      <c r="E12" s="29"/>
      <c r="F12" s="29"/>
      <c r="G12" s="29"/>
      <c r="H12" s="29"/>
      <c r="I12" s="29"/>
      <c r="J12" s="30">
        <f t="shared" si="0"/>
        <v>0</v>
      </c>
      <c r="L12" s="28"/>
      <c r="M12" s="29"/>
      <c r="N12" s="29"/>
      <c r="O12" s="29"/>
      <c r="P12" s="29"/>
      <c r="Q12" s="29"/>
      <c r="R12" s="30">
        <f t="shared" si="1"/>
        <v>0</v>
      </c>
      <c r="S12" s="20"/>
      <c r="T12" s="31"/>
      <c r="U12" s="32"/>
      <c r="V12" s="32"/>
      <c r="W12" s="31"/>
      <c r="X12" s="32"/>
      <c r="Y12" s="33"/>
    </row>
    <row r="13" spans="1:25">
      <c r="A13" s="72"/>
      <c r="B13" s="72"/>
      <c r="C13" s="72">
        <v>32</v>
      </c>
      <c r="D13" s="28"/>
      <c r="E13" s="29"/>
      <c r="F13" s="29"/>
      <c r="G13" s="29"/>
      <c r="H13" s="29"/>
      <c r="I13" s="29"/>
      <c r="J13" s="30">
        <f t="shared" si="0"/>
        <v>0</v>
      </c>
      <c r="L13" s="28"/>
      <c r="M13" s="29"/>
      <c r="N13" s="29"/>
      <c r="O13" s="29"/>
      <c r="P13" s="29"/>
      <c r="Q13" s="29"/>
      <c r="R13" s="30">
        <f t="shared" si="1"/>
        <v>0</v>
      </c>
      <c r="S13" s="20"/>
      <c r="T13" s="31"/>
      <c r="U13" s="32"/>
      <c r="V13" s="32"/>
      <c r="W13" s="31"/>
      <c r="X13" s="32"/>
      <c r="Y13" s="33"/>
    </row>
    <row r="14" spans="1:25" ht="12.75" thickBot="1">
      <c r="A14" s="72"/>
      <c r="B14" s="79"/>
      <c r="C14" s="79">
        <v>37</v>
      </c>
      <c r="D14" s="38"/>
      <c r="E14" s="39"/>
      <c r="F14" s="39"/>
      <c r="G14" s="39"/>
      <c r="H14" s="39"/>
      <c r="I14" s="39"/>
      <c r="J14" s="40">
        <f t="shared" si="0"/>
        <v>0</v>
      </c>
      <c r="L14" s="38"/>
      <c r="M14" s="39"/>
      <c r="N14" s="39"/>
      <c r="O14" s="39"/>
      <c r="P14" s="39"/>
      <c r="Q14" s="39"/>
      <c r="R14" s="40">
        <f t="shared" si="1"/>
        <v>0</v>
      </c>
      <c r="S14" s="20"/>
      <c r="T14" s="41"/>
      <c r="U14" s="42"/>
      <c r="V14" s="42"/>
      <c r="W14" s="41"/>
      <c r="X14" s="42"/>
      <c r="Y14" s="43"/>
    </row>
    <row r="15" spans="1:25">
      <c r="A15" s="72"/>
      <c r="B15" s="63" t="s">
        <v>6</v>
      </c>
      <c r="C15" s="63">
        <v>22</v>
      </c>
      <c r="D15" s="17"/>
      <c r="E15" s="18"/>
      <c r="F15" s="18"/>
      <c r="G15" s="18"/>
      <c r="H15" s="18"/>
      <c r="I15" s="18"/>
      <c r="J15" s="19">
        <f t="shared" si="0"/>
        <v>0</v>
      </c>
      <c r="L15" s="17"/>
      <c r="M15" s="18"/>
      <c r="N15" s="18"/>
      <c r="O15" s="18"/>
      <c r="P15" s="18"/>
      <c r="Q15" s="18"/>
      <c r="R15" s="19">
        <f t="shared" si="1"/>
        <v>0</v>
      </c>
      <c r="S15" s="20"/>
      <c r="T15" s="21" t="e">
        <f>bdrate($D15:$D18,E15:E18,$L15:$L18,M15:M18)</f>
        <v>#VALUE!</v>
      </c>
      <c r="U15" s="22" t="e">
        <f>bdrate($D15:$D18,F15:F18,$L15:$L18,N15:N18)</f>
        <v>#VALUE!</v>
      </c>
      <c r="V15" s="22" t="e">
        <f>bdrate($D15:$D18,G15:G18,$L15:$L18,O15:O18)</f>
        <v>#VALUE!</v>
      </c>
      <c r="W15" s="44" t="e">
        <f>bdrateOld($D15:$D18,E15:E18,$L15:$L18,M15:M18)</f>
        <v>#VALUE!</v>
      </c>
      <c r="X15" s="45" t="e">
        <f>bdrateOld($D15:$D18,F15:F18,$L15:$L18,N15:N18)</f>
        <v>#VALUE!</v>
      </c>
      <c r="Y15" s="46" t="e">
        <f>bdrateOld($D15:$D18,G15:G18,$L15:$L18,O15:O18)</f>
        <v>#VALUE!</v>
      </c>
    </row>
    <row r="16" spans="1:25">
      <c r="A16" s="72"/>
      <c r="B16" s="72"/>
      <c r="C16" s="72">
        <v>27</v>
      </c>
      <c r="D16" s="28"/>
      <c r="E16" s="29"/>
      <c r="F16" s="29"/>
      <c r="G16" s="29"/>
      <c r="H16" s="29"/>
      <c r="I16" s="29"/>
      <c r="J16" s="30">
        <f t="shared" si="0"/>
        <v>0</v>
      </c>
      <c r="L16" s="28"/>
      <c r="M16" s="29"/>
      <c r="N16" s="29"/>
      <c r="O16" s="29"/>
      <c r="P16" s="29"/>
      <c r="Q16" s="29"/>
      <c r="R16" s="30">
        <f t="shared" si="1"/>
        <v>0</v>
      </c>
      <c r="S16" s="20"/>
      <c r="T16" s="31"/>
      <c r="U16" s="32"/>
      <c r="V16" s="32"/>
      <c r="W16" s="31"/>
      <c r="X16" s="32"/>
      <c r="Y16" s="33"/>
    </row>
    <row r="17" spans="1:25">
      <c r="A17" s="72"/>
      <c r="B17" s="72"/>
      <c r="C17" s="72">
        <v>32</v>
      </c>
      <c r="D17" s="28"/>
      <c r="E17" s="29"/>
      <c r="F17" s="29"/>
      <c r="G17" s="29"/>
      <c r="H17" s="29"/>
      <c r="I17" s="29"/>
      <c r="J17" s="30">
        <f t="shared" si="0"/>
        <v>0</v>
      </c>
      <c r="L17" s="28"/>
      <c r="M17" s="29"/>
      <c r="N17" s="29"/>
      <c r="O17" s="29"/>
      <c r="P17" s="29"/>
      <c r="Q17" s="29"/>
      <c r="R17" s="30">
        <f t="shared" si="1"/>
        <v>0</v>
      </c>
      <c r="S17" s="20"/>
      <c r="T17" s="31"/>
      <c r="U17" s="32"/>
      <c r="V17" s="32"/>
      <c r="W17" s="31"/>
      <c r="X17" s="32"/>
      <c r="Y17" s="33"/>
    </row>
    <row r="18" spans="1:25" ht="12.75" thickBot="1">
      <c r="A18" s="79"/>
      <c r="B18" s="79"/>
      <c r="C18" s="79">
        <v>37</v>
      </c>
      <c r="D18" s="38"/>
      <c r="E18" s="39"/>
      <c r="F18" s="39"/>
      <c r="G18" s="39"/>
      <c r="H18" s="39"/>
      <c r="I18" s="39"/>
      <c r="J18" s="40">
        <f t="shared" si="0"/>
        <v>0</v>
      </c>
      <c r="L18" s="38"/>
      <c r="M18" s="39"/>
      <c r="N18" s="39"/>
      <c r="O18" s="39"/>
      <c r="P18" s="39"/>
      <c r="Q18" s="39"/>
      <c r="R18" s="40">
        <f t="shared" si="1"/>
        <v>0</v>
      </c>
      <c r="S18" s="20"/>
      <c r="T18" s="41"/>
      <c r="U18" s="42"/>
      <c r="V18" s="42"/>
      <c r="W18" s="41"/>
      <c r="X18" s="42"/>
      <c r="Y18" s="43"/>
    </row>
    <row r="19" spans="1:25">
      <c r="A19" s="13" t="s">
        <v>7</v>
      </c>
      <c r="B19" s="13" t="s">
        <v>8</v>
      </c>
      <c r="C19" s="13">
        <v>22</v>
      </c>
      <c r="D19" s="14">
        <v>4907.576</v>
      </c>
      <c r="E19" s="15">
        <v>41.406100000000002</v>
      </c>
      <c r="F19" s="15">
        <v>43.271500000000003</v>
      </c>
      <c r="G19" s="15">
        <v>44.9863</v>
      </c>
      <c r="H19" s="15">
        <v>12283.07</v>
      </c>
      <c r="I19" s="15">
        <v>25.28</v>
      </c>
      <c r="J19" s="16">
        <f t="shared" si="0"/>
        <v>3.4119638888888888</v>
      </c>
      <c r="L19" s="14">
        <v>4908.6103999999996</v>
      </c>
      <c r="M19" s="15">
        <v>41.406700000000001</v>
      </c>
      <c r="N19" s="15">
        <v>43.272100000000002</v>
      </c>
      <c r="O19" s="15">
        <v>44.986499999999999</v>
      </c>
      <c r="P19" s="15">
        <v>38239.589999999997</v>
      </c>
      <c r="Q19" s="15">
        <v>68.52</v>
      </c>
      <c r="R19" s="16">
        <f t="shared" si="1"/>
        <v>10.622108333333331</v>
      </c>
      <c r="S19" s="20"/>
      <c r="T19" s="21">
        <f>bdrate($D19:$D22,E19:E22,$L19:$L22,M19:M22)</f>
        <v>-7.8494057185851673E-5</v>
      </c>
      <c r="U19" s="22">
        <f>bdrate($D19:$D22,F19:F22,$L19:$L22,N19:N22)</f>
        <v>-3.383964836271014E-4</v>
      </c>
      <c r="V19" s="22">
        <f>bdrate($D19:$D22,G19:G22,$L19:$L22,O19:O22)</f>
        <v>2.0194942825124684E-5</v>
      </c>
      <c r="W19" s="44">
        <f>bdrateOld($D19:$D22,E19:E22,$L19:$L22,M19:M22)</f>
        <v>-5.4218319826326855E-5</v>
      </c>
      <c r="X19" s="45">
        <f>bdrateOld($D19:$D22,F19:F22,$L19:$L22,N19:N22)</f>
        <v>-2.7812573442820288E-4</v>
      </c>
      <c r="Y19" s="46">
        <f>bdrateOld($D19:$D22,G19:G22,$L19:$L22,O19:O22)</f>
        <v>-2.5510360980640634E-4</v>
      </c>
    </row>
    <row r="20" spans="1:25">
      <c r="A20" s="24" t="s">
        <v>9</v>
      </c>
      <c r="B20" s="24"/>
      <c r="C20" s="24">
        <v>27</v>
      </c>
      <c r="D20" s="25">
        <v>2235.7296000000001</v>
      </c>
      <c r="E20" s="26">
        <v>39.563600000000001</v>
      </c>
      <c r="F20" s="26">
        <v>41.975000000000001</v>
      </c>
      <c r="G20" s="26">
        <v>43.269500000000001</v>
      </c>
      <c r="H20" s="26">
        <v>11392.42</v>
      </c>
      <c r="I20" s="26">
        <v>20.7</v>
      </c>
      <c r="J20" s="27">
        <f t="shared" si="0"/>
        <v>3.1645611111111109</v>
      </c>
      <c r="L20" s="25">
        <v>2234.3807999999999</v>
      </c>
      <c r="M20" s="26">
        <v>39.562800000000003</v>
      </c>
      <c r="N20" s="26">
        <v>41.974299999999999</v>
      </c>
      <c r="O20" s="26">
        <v>43.268799999999999</v>
      </c>
      <c r="P20" s="26">
        <v>35240.620000000003</v>
      </c>
      <c r="Q20" s="26">
        <v>54.23</v>
      </c>
      <c r="R20" s="27">
        <f t="shared" si="1"/>
        <v>9.7890611111111117</v>
      </c>
      <c r="S20" s="20"/>
      <c r="T20" s="31"/>
      <c r="U20" s="32"/>
      <c r="V20" s="32"/>
      <c r="W20" s="31"/>
      <c r="X20" s="32"/>
      <c r="Y20" s="33"/>
    </row>
    <row r="21" spans="1:25">
      <c r="A21" s="24"/>
      <c r="B21" s="24"/>
      <c r="C21" s="24">
        <v>32</v>
      </c>
      <c r="D21" s="25">
        <v>1089.376</v>
      </c>
      <c r="E21" s="26">
        <v>37.2607</v>
      </c>
      <c r="F21" s="26">
        <v>40.825400000000002</v>
      </c>
      <c r="G21" s="26">
        <v>41.995199999999997</v>
      </c>
      <c r="H21" s="26">
        <v>10740</v>
      </c>
      <c r="I21" s="26">
        <v>18.3</v>
      </c>
      <c r="J21" s="27">
        <f t="shared" si="0"/>
        <v>2.9833333333333334</v>
      </c>
      <c r="L21" s="25">
        <v>1089.8463999999999</v>
      </c>
      <c r="M21" s="26">
        <v>37.2622</v>
      </c>
      <c r="N21" s="26">
        <v>40.827500000000001</v>
      </c>
      <c r="O21" s="26">
        <v>41.994300000000003</v>
      </c>
      <c r="P21" s="26">
        <v>33097.910000000003</v>
      </c>
      <c r="Q21" s="26">
        <v>46.2</v>
      </c>
      <c r="R21" s="27">
        <f t="shared" si="1"/>
        <v>9.1938638888888899</v>
      </c>
      <c r="S21" s="20"/>
      <c r="T21" s="31"/>
      <c r="U21" s="32"/>
      <c r="V21" s="32"/>
      <c r="W21" s="31"/>
      <c r="X21" s="32"/>
      <c r="Y21" s="33"/>
    </row>
    <row r="22" spans="1:25" ht="12.75" thickBot="1">
      <c r="A22" s="24"/>
      <c r="B22" s="34"/>
      <c r="C22" s="34">
        <v>37</v>
      </c>
      <c r="D22" s="35">
        <v>544.8664</v>
      </c>
      <c r="E22" s="36">
        <v>34.876600000000003</v>
      </c>
      <c r="F22" s="36">
        <v>39.966799999999999</v>
      </c>
      <c r="G22" s="36">
        <v>41.148800000000001</v>
      </c>
      <c r="H22" s="36">
        <v>10225.64</v>
      </c>
      <c r="I22" s="36">
        <v>16.329999999999998</v>
      </c>
      <c r="J22" s="37">
        <f t="shared" si="0"/>
        <v>2.8404555555555553</v>
      </c>
      <c r="L22" s="35">
        <v>544.66560000000004</v>
      </c>
      <c r="M22" s="36">
        <v>34.874200000000002</v>
      </c>
      <c r="N22" s="36">
        <v>39.965200000000003</v>
      </c>
      <c r="O22" s="36">
        <v>41.150700000000001</v>
      </c>
      <c r="P22" s="36">
        <v>31383.13</v>
      </c>
      <c r="Q22" s="36">
        <v>41.77</v>
      </c>
      <c r="R22" s="37">
        <f t="shared" si="1"/>
        <v>8.7175361111111123</v>
      </c>
      <c r="S22" s="20"/>
      <c r="T22" s="41"/>
      <c r="U22" s="42"/>
      <c r="V22" s="42"/>
      <c r="W22" s="41"/>
      <c r="X22" s="42"/>
      <c r="Y22" s="43"/>
    </row>
    <row r="23" spans="1:25">
      <c r="A23" s="24"/>
      <c r="B23" s="13" t="s">
        <v>10</v>
      </c>
      <c r="C23" s="13">
        <v>22</v>
      </c>
      <c r="D23" s="14">
        <v>7601.5367999999999</v>
      </c>
      <c r="E23" s="15">
        <v>39.800899999999999</v>
      </c>
      <c r="F23" s="15">
        <v>42.101999999999997</v>
      </c>
      <c r="G23" s="15">
        <v>43.459499999999998</v>
      </c>
      <c r="H23" s="15">
        <v>11216.1</v>
      </c>
      <c r="I23" s="15">
        <v>28.25</v>
      </c>
      <c r="J23" s="16">
        <f t="shared" si="0"/>
        <v>3.1155833333333334</v>
      </c>
      <c r="L23" s="14">
        <v>7599.9351999999999</v>
      </c>
      <c r="M23" s="15">
        <v>39.8001</v>
      </c>
      <c r="N23" s="15">
        <v>42.102800000000002</v>
      </c>
      <c r="O23" s="15">
        <v>43.462299999999999</v>
      </c>
      <c r="P23" s="15">
        <v>34437.519999999997</v>
      </c>
      <c r="Q23" s="15">
        <v>78.91</v>
      </c>
      <c r="R23" s="16">
        <f t="shared" si="1"/>
        <v>9.5659777777777766</v>
      </c>
      <c r="S23" s="20"/>
      <c r="T23" s="21">
        <f>bdrate($D23:$D26,E23:E26,$L23:$L26,M23:M26)</f>
        <v>-3.9779737846301622E-5</v>
      </c>
      <c r="U23" s="22">
        <f>bdrate($D23:$D26,F23:F26,$L23:$L26,N23:N26)</f>
        <v>1.2026499307693506E-4</v>
      </c>
      <c r="V23" s="22">
        <f>bdrate($D23:$D26,G23:G26,$L23:$L26,O23:O26)</f>
        <v>-1.1590336468036977E-4</v>
      </c>
      <c r="W23" s="44">
        <f>bdrateOld($D23:$D26,E23:E26,$L23:$L26,M23:M26)</f>
        <v>-3.4094589710487178E-5</v>
      </c>
      <c r="X23" s="45">
        <f>bdrateOld($D23:$D26,F23:F26,$L23:$L26,N23:N26)</f>
        <v>1.0264025951700617E-4</v>
      </c>
      <c r="Y23" s="46">
        <f>bdrateOld($D23:$D26,G23:G26,$L23:$L26,O23:O26)</f>
        <v>-3.5990579908840026E-4</v>
      </c>
    </row>
    <row r="24" spans="1:25">
      <c r="A24" s="24"/>
      <c r="B24" s="24"/>
      <c r="C24" s="24">
        <v>27</v>
      </c>
      <c r="D24" s="25">
        <v>3361.6536000000001</v>
      </c>
      <c r="E24" s="26">
        <v>37.351700000000001</v>
      </c>
      <c r="F24" s="26">
        <v>40.319499999999998</v>
      </c>
      <c r="G24" s="26">
        <v>41.394300000000001</v>
      </c>
      <c r="H24" s="26">
        <v>10348.27</v>
      </c>
      <c r="I24" s="26">
        <v>21.98</v>
      </c>
      <c r="J24" s="27">
        <f t="shared" si="0"/>
        <v>2.8745194444444446</v>
      </c>
      <c r="L24" s="25">
        <v>3361.56</v>
      </c>
      <c r="M24" s="26">
        <v>37.351799999999997</v>
      </c>
      <c r="N24" s="26">
        <v>40.319200000000002</v>
      </c>
      <c r="O24" s="26">
        <v>41.393999999999998</v>
      </c>
      <c r="P24" s="26">
        <v>31645.05</v>
      </c>
      <c r="Q24" s="26">
        <v>57.75</v>
      </c>
      <c r="R24" s="27">
        <f t="shared" si="1"/>
        <v>8.7902916666666666</v>
      </c>
      <c r="S24" s="20"/>
      <c r="T24" s="31"/>
      <c r="U24" s="32"/>
      <c r="V24" s="32"/>
      <c r="W24" s="31"/>
      <c r="X24" s="32"/>
      <c r="Y24" s="33"/>
    </row>
    <row r="25" spans="1:25">
      <c r="A25" s="24"/>
      <c r="B25" s="24"/>
      <c r="C25" s="24">
        <v>32</v>
      </c>
      <c r="D25" s="25">
        <v>1565.0472</v>
      </c>
      <c r="E25" s="26">
        <v>34.811900000000001</v>
      </c>
      <c r="F25" s="26">
        <v>38.785699999999999</v>
      </c>
      <c r="G25" s="26">
        <v>39.892600000000002</v>
      </c>
      <c r="H25" s="26">
        <v>9884.58</v>
      </c>
      <c r="I25" s="26">
        <v>18.53</v>
      </c>
      <c r="J25" s="27">
        <f t="shared" si="0"/>
        <v>2.7457166666666666</v>
      </c>
      <c r="L25" s="25">
        <v>1566.5047999999999</v>
      </c>
      <c r="M25" s="26">
        <v>34.814399999999999</v>
      </c>
      <c r="N25" s="26">
        <v>38.786499999999997</v>
      </c>
      <c r="O25" s="26">
        <v>39.893000000000001</v>
      </c>
      <c r="P25" s="26">
        <v>30107.56</v>
      </c>
      <c r="Q25" s="26">
        <v>47.76</v>
      </c>
      <c r="R25" s="27">
        <f t="shared" si="1"/>
        <v>8.3632111111111112</v>
      </c>
      <c r="S25" s="20"/>
      <c r="T25" s="31"/>
      <c r="U25" s="32"/>
      <c r="V25" s="32"/>
      <c r="W25" s="31"/>
      <c r="X25" s="32"/>
      <c r="Y25" s="33"/>
    </row>
    <row r="26" spans="1:25" ht="12.75" thickBot="1">
      <c r="A26" s="24"/>
      <c r="B26" s="34"/>
      <c r="C26" s="34">
        <v>37</v>
      </c>
      <c r="D26" s="35">
        <v>729.93039999999996</v>
      </c>
      <c r="E26" s="36">
        <v>32.343600000000002</v>
      </c>
      <c r="F26" s="36">
        <v>37.630400000000002</v>
      </c>
      <c r="G26" s="36">
        <v>38.973599999999998</v>
      </c>
      <c r="H26" s="36">
        <v>9538.39</v>
      </c>
      <c r="I26" s="36">
        <v>16.7</v>
      </c>
      <c r="J26" s="37">
        <f t="shared" si="0"/>
        <v>2.6495527777777776</v>
      </c>
      <c r="L26" s="35">
        <v>729.45759999999996</v>
      </c>
      <c r="M26" s="36">
        <v>32.343899999999998</v>
      </c>
      <c r="N26" s="36">
        <v>37.629399999999997</v>
      </c>
      <c r="O26" s="36">
        <v>38.974800000000002</v>
      </c>
      <c r="P26" s="36">
        <v>28877.119999999999</v>
      </c>
      <c r="Q26" s="36">
        <v>41.49</v>
      </c>
      <c r="R26" s="37">
        <f t="shared" si="1"/>
        <v>8.0214222222222222</v>
      </c>
      <c r="S26" s="20"/>
      <c r="T26" s="41"/>
      <c r="U26" s="42"/>
      <c r="V26" s="42"/>
      <c r="W26" s="41"/>
      <c r="X26" s="42"/>
      <c r="Y26" s="43"/>
    </row>
    <row r="27" spans="1:25">
      <c r="A27" s="24"/>
      <c r="B27" s="13" t="s">
        <v>11</v>
      </c>
      <c r="C27" s="13">
        <v>22</v>
      </c>
      <c r="D27" s="14">
        <v>17604.968799999999</v>
      </c>
      <c r="E27" s="15">
        <v>38.274099999999997</v>
      </c>
      <c r="F27" s="15">
        <v>39.845999999999997</v>
      </c>
      <c r="G27" s="15">
        <v>43.26</v>
      </c>
      <c r="H27" s="15">
        <v>25260</v>
      </c>
      <c r="I27" s="15">
        <v>57.22</v>
      </c>
      <c r="J27" s="16">
        <f t="shared" si="0"/>
        <v>7.0166666666666666</v>
      </c>
      <c r="L27" s="14">
        <v>17598.509600000001</v>
      </c>
      <c r="M27" s="15">
        <v>38.273699999999998</v>
      </c>
      <c r="N27" s="15">
        <v>39.845999999999997</v>
      </c>
      <c r="O27" s="15">
        <v>43.2607</v>
      </c>
      <c r="P27" s="15">
        <v>78922.17</v>
      </c>
      <c r="Q27" s="15">
        <v>158.04</v>
      </c>
      <c r="R27" s="16">
        <f t="shared" si="1"/>
        <v>21.922825</v>
      </c>
      <c r="S27" s="20"/>
      <c r="T27" s="21">
        <f>bdrate($D27:$D30,E27:E30,$L27:$L30,M27:M30)</f>
        <v>-3.6992420949066851E-4</v>
      </c>
      <c r="U27" s="22">
        <f>bdrate($D27:$D30,F27:F30,$L27:$L30,N27:N30)</f>
        <v>-5.1391075647511109E-4</v>
      </c>
      <c r="V27" s="22">
        <f>bdrate($D27:$D30,G27:G30,$L27:$L30,O27:O30)</f>
        <v>7.8612066777483669E-4</v>
      </c>
      <c r="W27" s="44">
        <f>bdrateOld($D27:$D30,E27:E30,$L27:$L30,M27:M30)</f>
        <v>-3.8466272028192527E-4</v>
      </c>
      <c r="X27" s="45">
        <f>bdrateOld($D27:$D30,F27:F30,$L27:$L30,N27:N30)</f>
        <v>-4.1422025053805545E-4</v>
      </c>
      <c r="Y27" s="46">
        <f>bdrateOld($D27:$D30,G27:G30,$L27:$L30,O27:O30)</f>
        <v>7.7565900212328565E-4</v>
      </c>
    </row>
    <row r="28" spans="1:25">
      <c r="A28" s="24"/>
      <c r="B28" s="24"/>
      <c r="C28" s="24">
        <v>27</v>
      </c>
      <c r="D28" s="25">
        <v>5891.0536000000002</v>
      </c>
      <c r="E28" s="26">
        <v>36.673699999999997</v>
      </c>
      <c r="F28" s="26">
        <v>38.913400000000003</v>
      </c>
      <c r="G28" s="26">
        <v>41.592599999999997</v>
      </c>
      <c r="H28" s="26">
        <v>22189.55</v>
      </c>
      <c r="I28" s="26">
        <v>40.24</v>
      </c>
      <c r="J28" s="27">
        <f t="shared" si="0"/>
        <v>6.163763888888889</v>
      </c>
      <c r="L28" s="25">
        <v>5888.8248000000003</v>
      </c>
      <c r="M28" s="26">
        <v>36.673699999999997</v>
      </c>
      <c r="N28" s="26">
        <v>38.913600000000002</v>
      </c>
      <c r="O28" s="26">
        <v>41.589199999999998</v>
      </c>
      <c r="P28" s="26">
        <v>69108.350000000006</v>
      </c>
      <c r="Q28" s="26">
        <v>108.59</v>
      </c>
      <c r="R28" s="27">
        <f t="shared" si="1"/>
        <v>19.196763888888892</v>
      </c>
      <c r="S28" s="20"/>
      <c r="T28" s="31"/>
      <c r="U28" s="32"/>
      <c r="V28" s="32"/>
      <c r="W28" s="31"/>
      <c r="X28" s="32"/>
      <c r="Y28" s="33"/>
    </row>
    <row r="29" spans="1:25">
      <c r="A29" s="24"/>
      <c r="B29" s="24"/>
      <c r="C29" s="24">
        <v>32</v>
      </c>
      <c r="D29" s="25">
        <v>2736.2903999999999</v>
      </c>
      <c r="E29" s="26">
        <v>34.770699999999998</v>
      </c>
      <c r="F29" s="26">
        <v>38.119399999999999</v>
      </c>
      <c r="G29" s="26">
        <v>40.087699999999998</v>
      </c>
      <c r="H29" s="26">
        <v>20847.810000000001</v>
      </c>
      <c r="I29" s="26">
        <v>33.909999999999997</v>
      </c>
      <c r="J29" s="27">
        <f t="shared" si="0"/>
        <v>5.7910583333333339</v>
      </c>
      <c r="L29" s="25">
        <v>2736.1192000000001</v>
      </c>
      <c r="M29" s="26">
        <v>34.772100000000002</v>
      </c>
      <c r="N29" s="26">
        <v>38.120800000000003</v>
      </c>
      <c r="O29" s="26">
        <v>40.086500000000001</v>
      </c>
      <c r="P29" s="26">
        <v>64318.27</v>
      </c>
      <c r="Q29" s="26">
        <v>90.46</v>
      </c>
      <c r="R29" s="27">
        <f t="shared" si="1"/>
        <v>17.866186111111109</v>
      </c>
      <c r="S29" s="20"/>
      <c r="T29" s="31"/>
      <c r="U29" s="32"/>
      <c r="V29" s="32"/>
      <c r="W29" s="31"/>
      <c r="X29" s="32"/>
      <c r="Y29" s="33"/>
    </row>
    <row r="30" spans="1:25" ht="12.75" thickBot="1">
      <c r="A30" s="24"/>
      <c r="B30" s="34"/>
      <c r="C30" s="34">
        <v>37</v>
      </c>
      <c r="D30" s="35">
        <v>1384.6576</v>
      </c>
      <c r="E30" s="36">
        <v>32.601999999999997</v>
      </c>
      <c r="F30" s="36">
        <v>37.4251</v>
      </c>
      <c r="G30" s="36">
        <v>38.924700000000001</v>
      </c>
      <c r="H30" s="36">
        <v>19950.490000000002</v>
      </c>
      <c r="I30" s="36">
        <v>30.65</v>
      </c>
      <c r="J30" s="37">
        <f t="shared" si="0"/>
        <v>5.5418027777777779</v>
      </c>
      <c r="L30" s="35">
        <v>1385.6351999999999</v>
      </c>
      <c r="M30" s="36">
        <v>32.604799999999997</v>
      </c>
      <c r="N30" s="36">
        <v>37.423400000000001</v>
      </c>
      <c r="O30" s="36">
        <v>38.924900000000001</v>
      </c>
      <c r="P30" s="36">
        <v>61684.28</v>
      </c>
      <c r="Q30" s="36">
        <v>84.64</v>
      </c>
      <c r="R30" s="37">
        <f t="shared" si="1"/>
        <v>17.134522222222223</v>
      </c>
      <c r="S30" s="20"/>
      <c r="T30" s="41"/>
      <c r="U30" s="42"/>
      <c r="V30" s="42"/>
      <c r="W30" s="41"/>
      <c r="X30" s="42"/>
      <c r="Y30" s="43"/>
    </row>
    <row r="31" spans="1:25">
      <c r="A31" s="24"/>
      <c r="B31" s="13" t="s">
        <v>12</v>
      </c>
      <c r="C31" s="13">
        <v>22</v>
      </c>
      <c r="D31" s="14">
        <v>17197.714400000001</v>
      </c>
      <c r="E31" s="15">
        <v>38.933199999999999</v>
      </c>
      <c r="F31" s="15">
        <v>43.563099999999999</v>
      </c>
      <c r="G31" s="15">
        <v>44.668799999999997</v>
      </c>
      <c r="H31" s="15">
        <v>29752.51</v>
      </c>
      <c r="I31" s="15">
        <v>59.9</v>
      </c>
      <c r="J31" s="16">
        <f t="shared" si="0"/>
        <v>8.264586111111111</v>
      </c>
      <c r="L31" s="14">
        <v>17192.385600000001</v>
      </c>
      <c r="M31" s="15">
        <v>38.932699999999997</v>
      </c>
      <c r="N31" s="15">
        <v>43.562600000000003</v>
      </c>
      <c r="O31" s="15">
        <v>44.672899999999998</v>
      </c>
      <c r="P31" s="15">
        <v>92628.69</v>
      </c>
      <c r="Q31" s="15">
        <v>169.3</v>
      </c>
      <c r="R31" s="16">
        <f t="shared" si="1"/>
        <v>25.730191666666666</v>
      </c>
      <c r="S31" s="20"/>
      <c r="T31" s="21">
        <f>bdrate($D31:$D34,E31:E34,$L31:$L34,M31:M34)</f>
        <v>4.749704089257456E-5</v>
      </c>
      <c r="U31" s="22">
        <f>bdrate($D31:$D34,F31:F34,$L31:$L34,N31:N34)</f>
        <v>-7.5766521312470303E-6</v>
      </c>
      <c r="V31" s="22">
        <f>bdrate($D31:$D34,G31:G34,$L31:$L34,O31:O34)</f>
        <v>-1.6668335264041767E-3</v>
      </c>
      <c r="W31" s="44">
        <f>bdrateOld($D31:$D34,E31:E34,$L31:$L34,M31:M34)</f>
        <v>3.631162767536722E-5</v>
      </c>
      <c r="X31" s="45">
        <f>bdrateOld($D31:$D34,F31:F34,$L31:$L34,N31:N34)</f>
        <v>-1.6278549065340542E-4</v>
      </c>
      <c r="Y31" s="46">
        <f>bdrateOld($D31:$D34,G31:G34,$L31:$L34,O31:O34)</f>
        <v>-1.6348669319183884E-3</v>
      </c>
    </row>
    <row r="32" spans="1:25">
      <c r="A32" s="24"/>
      <c r="B32" s="24"/>
      <c r="C32" s="24">
        <v>27</v>
      </c>
      <c r="D32" s="25">
        <v>6283.6319999999996</v>
      </c>
      <c r="E32" s="26">
        <v>37.3416</v>
      </c>
      <c r="F32" s="26">
        <v>42.321300000000001</v>
      </c>
      <c r="G32" s="26">
        <v>42.7849</v>
      </c>
      <c r="H32" s="26">
        <v>26827.85</v>
      </c>
      <c r="I32" s="26">
        <v>45.59</v>
      </c>
      <c r="J32" s="27">
        <f t="shared" si="0"/>
        <v>7.4521805555555556</v>
      </c>
      <c r="L32" s="25">
        <v>6284.5807999999997</v>
      </c>
      <c r="M32" s="26">
        <v>37.341700000000003</v>
      </c>
      <c r="N32" s="26">
        <v>42.3232</v>
      </c>
      <c r="O32" s="26">
        <v>42.788600000000002</v>
      </c>
      <c r="P32" s="26">
        <v>83244.039999999994</v>
      </c>
      <c r="Q32" s="26">
        <v>121.69</v>
      </c>
      <c r="R32" s="27">
        <f t="shared" si="1"/>
        <v>23.123344444444442</v>
      </c>
      <c r="S32" s="20"/>
      <c r="T32" s="31"/>
      <c r="U32" s="32"/>
      <c r="V32" s="32"/>
      <c r="W32" s="31"/>
      <c r="X32" s="32"/>
      <c r="Y32" s="33"/>
    </row>
    <row r="33" spans="1:25">
      <c r="A33" s="24"/>
      <c r="B33" s="24"/>
      <c r="C33" s="24">
        <v>32</v>
      </c>
      <c r="D33" s="25">
        <v>2933.3560000000002</v>
      </c>
      <c r="E33" s="26">
        <v>35.494100000000003</v>
      </c>
      <c r="F33" s="26">
        <v>41.122</v>
      </c>
      <c r="G33" s="26">
        <v>41.040500000000002</v>
      </c>
      <c r="H33" s="26">
        <v>25413.83</v>
      </c>
      <c r="I33" s="26">
        <v>39.07</v>
      </c>
      <c r="J33" s="27">
        <f t="shared" si="0"/>
        <v>7.0593972222222225</v>
      </c>
      <c r="L33" s="25">
        <v>2932.8584000000001</v>
      </c>
      <c r="M33" s="26">
        <v>35.493299999999998</v>
      </c>
      <c r="N33" s="26">
        <v>41.118099999999998</v>
      </c>
      <c r="O33" s="26">
        <v>41.043599999999998</v>
      </c>
      <c r="P33" s="26">
        <v>77148.14</v>
      </c>
      <c r="Q33" s="26">
        <v>104.42</v>
      </c>
      <c r="R33" s="27">
        <f t="shared" si="1"/>
        <v>21.430038888888888</v>
      </c>
      <c r="S33" s="20"/>
      <c r="T33" s="31"/>
      <c r="U33" s="32"/>
      <c r="V33" s="32"/>
      <c r="W33" s="31"/>
      <c r="X33" s="32"/>
      <c r="Y33" s="33"/>
    </row>
    <row r="34" spans="1:25" ht="12.75" thickBot="1">
      <c r="A34" s="24"/>
      <c r="B34" s="34"/>
      <c r="C34" s="34">
        <v>37</v>
      </c>
      <c r="D34" s="35">
        <v>1518.1456000000001</v>
      </c>
      <c r="E34" s="36">
        <v>33.501600000000003</v>
      </c>
      <c r="F34" s="36">
        <v>40.137500000000003</v>
      </c>
      <c r="G34" s="36">
        <v>39.716000000000001</v>
      </c>
      <c r="H34" s="36">
        <v>23632.38</v>
      </c>
      <c r="I34" s="36">
        <v>35.909999999999997</v>
      </c>
      <c r="J34" s="37">
        <f t="shared" si="0"/>
        <v>6.5645500000000006</v>
      </c>
      <c r="L34" s="35">
        <v>1518.1944000000001</v>
      </c>
      <c r="M34" s="36">
        <v>33.502800000000001</v>
      </c>
      <c r="N34" s="36">
        <v>40.142400000000002</v>
      </c>
      <c r="O34" s="36">
        <v>39.717300000000002</v>
      </c>
      <c r="P34" s="36">
        <v>72299.820000000007</v>
      </c>
      <c r="Q34" s="36">
        <v>89.53</v>
      </c>
      <c r="R34" s="37">
        <f t="shared" si="1"/>
        <v>20.083283333333334</v>
      </c>
      <c r="S34" s="20"/>
      <c r="T34" s="41"/>
      <c r="U34" s="42"/>
      <c r="V34" s="42"/>
      <c r="W34" s="41"/>
      <c r="X34" s="42"/>
      <c r="Y34" s="43"/>
    </row>
    <row r="35" spans="1:25">
      <c r="A35" s="24"/>
      <c r="B35" s="13" t="s">
        <v>13</v>
      </c>
      <c r="C35" s="13">
        <v>22</v>
      </c>
      <c r="D35" s="14">
        <v>34401.756000000001</v>
      </c>
      <c r="E35" s="15">
        <v>36.979999999999997</v>
      </c>
      <c r="F35" s="15">
        <v>41.903700000000001</v>
      </c>
      <c r="G35" s="15">
        <v>44.064399999999999</v>
      </c>
      <c r="H35" s="15">
        <v>32360.29</v>
      </c>
      <c r="I35" s="15">
        <v>88.78</v>
      </c>
      <c r="J35" s="16">
        <f t="shared" si="0"/>
        <v>8.9889694444444448</v>
      </c>
      <c r="L35" s="14">
        <v>34394.423199999997</v>
      </c>
      <c r="M35" s="15">
        <v>36.979199999999999</v>
      </c>
      <c r="N35" s="15">
        <v>41.903599999999997</v>
      </c>
      <c r="O35" s="15">
        <v>44.066299999999998</v>
      </c>
      <c r="P35" s="15">
        <v>99830.080000000002</v>
      </c>
      <c r="Q35" s="15">
        <v>245.61</v>
      </c>
      <c r="R35" s="16">
        <f t="shared" si="1"/>
        <v>27.730577777777778</v>
      </c>
      <c r="S35" s="20"/>
      <c r="T35" s="21">
        <f>bdrate($D35:$D38,E35:E38,$L35:$L38,M35:M38)</f>
        <v>5.2527188810991277E-4</v>
      </c>
      <c r="U35" s="22">
        <f>bdrate($D35:$D38,F35:F38,$L35:$L38,N35:N38)</f>
        <v>3.8325177447817715E-4</v>
      </c>
      <c r="V35" s="22">
        <f>bdrate($D35:$D38,G35:G38,$L35:$L38,O35:O38)</f>
        <v>1.0283601273193277E-3</v>
      </c>
      <c r="W35" s="44">
        <f>bdrateOld($D35:$D38,E35:E38,$L35:$L38,M35:M38)</f>
        <v>4.8707158059957401E-4</v>
      </c>
      <c r="X35" s="45">
        <f>bdrateOld($D35:$D38,F35:F38,$L35:$L38,N35:N38)</f>
        <v>4.3403172313749572E-4</v>
      </c>
      <c r="Y35" s="46">
        <f>bdrateOld($D35:$D38,G35:G38,$L35:$L38,O35:O38)</f>
        <v>1.0246688032853335E-3</v>
      </c>
    </row>
    <row r="36" spans="1:25">
      <c r="A36" s="24"/>
      <c r="B36" s="24"/>
      <c r="C36" s="24">
        <v>27</v>
      </c>
      <c r="D36" s="25">
        <v>6728.8696</v>
      </c>
      <c r="E36" s="26">
        <v>35.110700000000001</v>
      </c>
      <c r="F36" s="26">
        <v>40.648000000000003</v>
      </c>
      <c r="G36" s="26">
        <v>42.9559</v>
      </c>
      <c r="H36" s="26">
        <v>26764.35</v>
      </c>
      <c r="I36" s="26">
        <v>50.26</v>
      </c>
      <c r="J36" s="27">
        <f t="shared" si="0"/>
        <v>7.4345416666666662</v>
      </c>
      <c r="L36" s="25">
        <v>6728.9031999999997</v>
      </c>
      <c r="M36" s="26">
        <v>35.11</v>
      </c>
      <c r="N36" s="26">
        <v>40.646700000000003</v>
      </c>
      <c r="O36" s="26">
        <v>42.953499999999998</v>
      </c>
      <c r="P36" s="26">
        <v>37669.730000000003</v>
      </c>
      <c r="Q36" s="26">
        <v>77.31</v>
      </c>
      <c r="R36" s="27">
        <f t="shared" si="1"/>
        <v>10.46381388888889</v>
      </c>
      <c r="S36" s="20"/>
      <c r="T36" s="31"/>
      <c r="U36" s="32"/>
      <c r="V36" s="32"/>
      <c r="W36" s="31"/>
      <c r="X36" s="32"/>
      <c r="Y36" s="33"/>
    </row>
    <row r="37" spans="1:25">
      <c r="A37" s="24"/>
      <c r="B37" s="24"/>
      <c r="C37" s="24">
        <v>32</v>
      </c>
      <c r="D37" s="25">
        <v>2241.268</v>
      </c>
      <c r="E37" s="26">
        <v>33.677199999999999</v>
      </c>
      <c r="F37" s="26">
        <v>39.497599999999998</v>
      </c>
      <c r="G37" s="26">
        <v>41.887599999999999</v>
      </c>
      <c r="H37" s="26">
        <v>25267.79</v>
      </c>
      <c r="I37" s="26">
        <v>40.82</v>
      </c>
      <c r="J37" s="27">
        <f t="shared" si="0"/>
        <v>7.0188305555555557</v>
      </c>
      <c r="L37" s="25">
        <v>2243.0744</v>
      </c>
      <c r="M37" s="26">
        <v>33.677500000000002</v>
      </c>
      <c r="N37" s="26">
        <v>39.499000000000002</v>
      </c>
      <c r="O37" s="26">
        <v>41.8874</v>
      </c>
      <c r="P37" s="26">
        <v>75913.070000000007</v>
      </c>
      <c r="Q37" s="26">
        <v>101.94</v>
      </c>
      <c r="R37" s="27">
        <f t="shared" si="1"/>
        <v>21.086963888888892</v>
      </c>
      <c r="S37" s="20"/>
      <c r="T37" s="31"/>
      <c r="U37" s="32"/>
      <c r="V37" s="32"/>
      <c r="W37" s="31"/>
      <c r="X37" s="32"/>
      <c r="Y37" s="33"/>
    </row>
    <row r="38" spans="1:25" ht="12.75" thickBot="1">
      <c r="A38" s="34"/>
      <c r="B38" s="34"/>
      <c r="C38" s="34">
        <v>37</v>
      </c>
      <c r="D38" s="35">
        <v>972.84320000000002</v>
      </c>
      <c r="E38" s="36">
        <v>31.831099999999999</v>
      </c>
      <c r="F38" s="36">
        <v>38.595399999999998</v>
      </c>
      <c r="G38" s="36">
        <v>41.036999999999999</v>
      </c>
      <c r="H38" s="36">
        <v>24494.52</v>
      </c>
      <c r="I38" s="36">
        <v>37.22</v>
      </c>
      <c r="J38" s="37">
        <f t="shared" si="0"/>
        <v>6.8040333333333338</v>
      </c>
      <c r="L38" s="35">
        <v>972.33839999999998</v>
      </c>
      <c r="M38" s="36">
        <v>31.829000000000001</v>
      </c>
      <c r="N38" s="36">
        <v>38.595500000000001</v>
      </c>
      <c r="O38" s="36">
        <v>41.037100000000002</v>
      </c>
      <c r="P38" s="36">
        <v>32985.54</v>
      </c>
      <c r="Q38" s="36">
        <v>56.47</v>
      </c>
      <c r="R38" s="37">
        <f t="shared" si="1"/>
        <v>9.1626500000000011</v>
      </c>
      <c r="S38" s="20"/>
      <c r="T38" s="41"/>
      <c r="U38" s="42"/>
      <c r="V38" s="42"/>
      <c r="W38" s="41"/>
      <c r="X38" s="42"/>
      <c r="Y38" s="43"/>
    </row>
    <row r="39" spans="1:25">
      <c r="A39" s="13" t="s">
        <v>14</v>
      </c>
      <c r="B39" s="13" t="s">
        <v>15</v>
      </c>
      <c r="C39" s="13">
        <v>22</v>
      </c>
      <c r="D39" s="14">
        <v>3514.1088</v>
      </c>
      <c r="E39" s="15">
        <v>40.125999999999998</v>
      </c>
      <c r="F39" s="15">
        <v>42.5505</v>
      </c>
      <c r="G39" s="15">
        <v>42.9923</v>
      </c>
      <c r="H39" s="15">
        <v>5100.32</v>
      </c>
      <c r="I39" s="15">
        <v>10.95</v>
      </c>
      <c r="J39" s="16">
        <f t="shared" si="0"/>
        <v>1.4167555555555555</v>
      </c>
      <c r="L39" s="14">
        <v>3513.5688</v>
      </c>
      <c r="M39" s="15">
        <v>40.125500000000002</v>
      </c>
      <c r="N39" s="15">
        <v>42.550800000000002</v>
      </c>
      <c r="O39" s="15">
        <v>42.9925</v>
      </c>
      <c r="P39" s="15">
        <v>16210.68</v>
      </c>
      <c r="Q39" s="15">
        <v>31.77</v>
      </c>
      <c r="R39" s="16">
        <f t="shared" si="1"/>
        <v>4.5029666666666666</v>
      </c>
      <c r="S39" s="20"/>
      <c r="T39" s="21">
        <f>bdrate($D39:$D42,E39:E42,$L39:$L42,M39:M42)</f>
        <v>-5.2665937719242883E-5</v>
      </c>
      <c r="U39" s="22">
        <f>bdrate($D39:$D42,F39:F42,$L39:$L42,N39:N42)</f>
        <v>-3.5308835601910449E-4</v>
      </c>
      <c r="V39" s="22">
        <f>bdrate($D39:$D42,G39:G42,$L39:$L42,O39:O42)</f>
        <v>1.6822607904765086E-4</v>
      </c>
      <c r="W39" s="44">
        <f>bdrateOld($D39:$D42,E39:E42,$L39:$L42,M39:M42)</f>
        <v>-6.4433433762167702E-5</v>
      </c>
      <c r="X39" s="45">
        <f>bdrateOld($D39:$D42,F39:F42,$L39:$L42,N39:N42)</f>
        <v>-3.2815376363504178E-4</v>
      </c>
      <c r="Y39" s="46">
        <f>bdrateOld($D39:$D42,G39:G42,$L39:$L42,O39:O42)</f>
        <v>2.149403314799514E-4</v>
      </c>
    </row>
    <row r="40" spans="1:25">
      <c r="A40" s="24" t="s">
        <v>16</v>
      </c>
      <c r="B40" s="24"/>
      <c r="C40" s="24">
        <v>27</v>
      </c>
      <c r="D40" s="25">
        <v>1714.8448000000001</v>
      </c>
      <c r="E40" s="26">
        <v>37.124499999999998</v>
      </c>
      <c r="F40" s="26">
        <v>40.265500000000003</v>
      </c>
      <c r="G40" s="26">
        <v>40.369799999999998</v>
      </c>
      <c r="H40" s="26">
        <v>4668.43</v>
      </c>
      <c r="I40" s="26">
        <v>8.89</v>
      </c>
      <c r="J40" s="27">
        <f t="shared" si="0"/>
        <v>1.2967861111111112</v>
      </c>
      <c r="L40" s="25">
        <v>1714.2624000000001</v>
      </c>
      <c r="M40" s="26">
        <v>37.124699999999997</v>
      </c>
      <c r="N40" s="26">
        <v>40.265099999999997</v>
      </c>
      <c r="O40" s="26">
        <v>40.366900000000001</v>
      </c>
      <c r="P40" s="26">
        <v>14865.29</v>
      </c>
      <c r="Q40" s="26">
        <v>25.84</v>
      </c>
      <c r="R40" s="27">
        <f t="shared" si="1"/>
        <v>4.1292472222222223</v>
      </c>
      <c r="S40" s="20"/>
      <c r="T40" s="31"/>
      <c r="U40" s="32"/>
      <c r="V40" s="32"/>
      <c r="W40" s="31"/>
      <c r="X40" s="32"/>
      <c r="Y40" s="33"/>
    </row>
    <row r="41" spans="1:25">
      <c r="A41" s="24"/>
      <c r="B41" s="24"/>
      <c r="C41" s="24">
        <v>32</v>
      </c>
      <c r="D41" s="25">
        <v>842.13199999999995</v>
      </c>
      <c r="E41" s="26">
        <v>34.259399999999999</v>
      </c>
      <c r="F41" s="26">
        <v>38.364600000000003</v>
      </c>
      <c r="G41" s="26">
        <v>38.203299999999999</v>
      </c>
      <c r="H41" s="26">
        <v>4339.6099999999997</v>
      </c>
      <c r="I41" s="26">
        <v>7.46</v>
      </c>
      <c r="J41" s="27">
        <f t="shared" si="0"/>
        <v>1.2054472222222221</v>
      </c>
      <c r="L41" s="25">
        <v>842.66399999999999</v>
      </c>
      <c r="M41" s="26">
        <v>34.260899999999999</v>
      </c>
      <c r="N41" s="26">
        <v>38.367699999999999</v>
      </c>
      <c r="O41" s="26">
        <v>38.205599999999997</v>
      </c>
      <c r="P41" s="26">
        <v>6023.19</v>
      </c>
      <c r="Q41" s="26">
        <v>9.1199999999999992</v>
      </c>
      <c r="R41" s="27">
        <f t="shared" si="1"/>
        <v>1.6731083333333332</v>
      </c>
      <c r="S41" s="20"/>
      <c r="T41" s="31"/>
      <c r="U41" s="32"/>
      <c r="V41" s="32"/>
      <c r="W41" s="31"/>
      <c r="X41" s="32"/>
      <c r="Y41" s="33"/>
    </row>
    <row r="42" spans="1:25" ht="12.75" thickBot="1">
      <c r="A42" s="24"/>
      <c r="B42" s="34"/>
      <c r="C42" s="34">
        <v>37</v>
      </c>
      <c r="D42" s="35">
        <v>438.50639999999999</v>
      </c>
      <c r="E42" s="36">
        <v>31.752300000000002</v>
      </c>
      <c r="F42" s="36">
        <v>36.919800000000002</v>
      </c>
      <c r="G42" s="36">
        <v>36.594999999999999</v>
      </c>
      <c r="H42" s="36">
        <v>4112.1499999999996</v>
      </c>
      <c r="I42" s="36">
        <v>6.36</v>
      </c>
      <c r="J42" s="37">
        <f t="shared" si="0"/>
        <v>1.1422638888888887</v>
      </c>
      <c r="L42" s="35">
        <v>439.17840000000001</v>
      </c>
      <c r="M42" s="36">
        <v>31.757300000000001</v>
      </c>
      <c r="N42" s="36">
        <v>36.923499999999997</v>
      </c>
      <c r="O42" s="36">
        <v>36.597799999999999</v>
      </c>
      <c r="P42" s="36">
        <v>13044.71</v>
      </c>
      <c r="Q42" s="36">
        <v>17.68</v>
      </c>
      <c r="R42" s="37">
        <f t="shared" si="1"/>
        <v>3.6235305555555555</v>
      </c>
      <c r="S42" s="20"/>
      <c r="T42" s="41"/>
      <c r="U42" s="42"/>
      <c r="V42" s="42"/>
      <c r="W42" s="41"/>
      <c r="X42" s="42"/>
      <c r="Y42" s="43"/>
    </row>
    <row r="43" spans="1:25">
      <c r="A43" s="24"/>
      <c r="B43" s="13" t="s">
        <v>17</v>
      </c>
      <c r="C43" s="13">
        <v>22</v>
      </c>
      <c r="D43" s="14">
        <v>3612.0576000000001</v>
      </c>
      <c r="E43" s="15">
        <v>39.8596</v>
      </c>
      <c r="F43" s="15">
        <v>43.159500000000001</v>
      </c>
      <c r="G43" s="15">
        <v>44.5501</v>
      </c>
      <c r="H43" s="15">
        <v>5821.77</v>
      </c>
      <c r="I43" s="15">
        <v>12.69</v>
      </c>
      <c r="J43" s="16">
        <f t="shared" si="0"/>
        <v>1.6171583333333335</v>
      </c>
      <c r="L43" s="14">
        <v>3612.9792000000002</v>
      </c>
      <c r="M43" s="15">
        <v>39.862099999999998</v>
      </c>
      <c r="N43" s="15">
        <v>43.1586</v>
      </c>
      <c r="O43" s="15">
        <v>44.546500000000002</v>
      </c>
      <c r="P43" s="15">
        <v>18349.310000000001</v>
      </c>
      <c r="Q43" s="15">
        <v>33.83</v>
      </c>
      <c r="R43" s="16">
        <f t="shared" si="1"/>
        <v>5.0970305555555555</v>
      </c>
      <c r="S43" s="20"/>
      <c r="T43" s="21">
        <f>bdrate($D43:$D46,E43:E46,$L43:$L46,M43:M46)</f>
        <v>3.823500017599013E-4</v>
      </c>
      <c r="U43" s="22">
        <f>bdrate($D43:$D46,F43:F46,$L43:$L46,N43:N46)</f>
        <v>-1.358561463283281E-3</v>
      </c>
      <c r="V43" s="22">
        <f>bdrate($D43:$D46,G43:G46,$L43:$L46,O43:O46)</f>
        <v>3.7099259463047041E-4</v>
      </c>
      <c r="W43" s="44">
        <f>bdrateOld($D43:$D46,E43:E46,$L43:$L46,M43:M46)</f>
        <v>3.8008156595203957E-4</v>
      </c>
      <c r="X43" s="45">
        <f>bdrateOld($D43:$D46,F43:F46,$L43:$L46,N43:N46)</f>
        <v>-1.2756536495946991E-3</v>
      </c>
      <c r="Y43" s="46">
        <f>bdrateOld($D43:$D46,G43:G46,$L43:$L46,O43:O46)</f>
        <v>5.3010398969255412E-4</v>
      </c>
    </row>
    <row r="44" spans="1:25">
      <c r="A44" s="24"/>
      <c r="B44" s="24"/>
      <c r="C44" s="24">
        <v>27</v>
      </c>
      <c r="D44" s="25">
        <v>1709.7439999999999</v>
      </c>
      <c r="E44" s="26">
        <v>37.356200000000001</v>
      </c>
      <c r="F44" s="26">
        <v>41.285800000000002</v>
      </c>
      <c r="G44" s="26">
        <v>42.3431</v>
      </c>
      <c r="H44" s="26">
        <v>5387.44</v>
      </c>
      <c r="I44" s="26">
        <v>10.220000000000001</v>
      </c>
      <c r="J44" s="27">
        <f t="shared" si="0"/>
        <v>1.4965111111111109</v>
      </c>
      <c r="L44" s="25">
        <v>1710.9712</v>
      </c>
      <c r="M44" s="26">
        <v>37.357300000000002</v>
      </c>
      <c r="N44" s="26">
        <v>41.289700000000003</v>
      </c>
      <c r="O44" s="26">
        <v>42.346600000000002</v>
      </c>
      <c r="P44" s="26">
        <v>16901.490000000002</v>
      </c>
      <c r="Q44" s="26">
        <v>28.08</v>
      </c>
      <c r="R44" s="27">
        <f t="shared" si="1"/>
        <v>4.6948583333333334</v>
      </c>
      <c r="S44" s="20"/>
      <c r="T44" s="31"/>
      <c r="U44" s="32"/>
      <c r="V44" s="32"/>
      <c r="W44" s="31"/>
      <c r="X44" s="32"/>
      <c r="Y44" s="33"/>
    </row>
    <row r="45" spans="1:25">
      <c r="A45" s="24"/>
      <c r="B45" s="24"/>
      <c r="C45" s="24">
        <v>32</v>
      </c>
      <c r="D45" s="25">
        <v>857.07280000000003</v>
      </c>
      <c r="E45" s="26">
        <v>34.640900000000002</v>
      </c>
      <c r="F45" s="26">
        <v>39.616799999999998</v>
      </c>
      <c r="G45" s="26">
        <v>40.485199999999999</v>
      </c>
      <c r="H45" s="26">
        <v>5129.07</v>
      </c>
      <c r="I45" s="26">
        <v>8.7200000000000006</v>
      </c>
      <c r="J45" s="27">
        <f t="shared" si="0"/>
        <v>1.4247416666666666</v>
      </c>
      <c r="L45" s="25">
        <v>857.93920000000003</v>
      </c>
      <c r="M45" s="26">
        <v>34.642200000000003</v>
      </c>
      <c r="N45" s="26">
        <v>39.625</v>
      </c>
      <c r="O45" s="26">
        <v>40.488399999999999</v>
      </c>
      <c r="P45" s="26">
        <v>15907.97</v>
      </c>
      <c r="Q45" s="26">
        <v>24.01</v>
      </c>
      <c r="R45" s="27">
        <f t="shared" si="1"/>
        <v>4.418880555555555</v>
      </c>
      <c r="S45" s="20"/>
      <c r="T45" s="31"/>
      <c r="U45" s="32"/>
      <c r="V45" s="32"/>
      <c r="W45" s="31"/>
      <c r="X45" s="32"/>
      <c r="Y45" s="33"/>
    </row>
    <row r="46" spans="1:25" ht="12.75" thickBot="1">
      <c r="A46" s="24"/>
      <c r="B46" s="34"/>
      <c r="C46" s="34">
        <v>37</v>
      </c>
      <c r="D46" s="35">
        <v>450.58640000000003</v>
      </c>
      <c r="E46" s="36">
        <v>31.937799999999999</v>
      </c>
      <c r="F46" s="36">
        <v>38.373100000000001</v>
      </c>
      <c r="G46" s="36">
        <v>39.105600000000003</v>
      </c>
      <c r="H46" s="36">
        <v>4905.83</v>
      </c>
      <c r="I46" s="36">
        <v>7.74</v>
      </c>
      <c r="J46" s="37">
        <f t="shared" si="0"/>
        <v>1.3627305555555556</v>
      </c>
      <c r="L46" s="35">
        <v>450.91199999999998</v>
      </c>
      <c r="M46" s="36">
        <v>31.940100000000001</v>
      </c>
      <c r="N46" s="36">
        <v>38.378</v>
      </c>
      <c r="O46" s="36">
        <v>39.096400000000003</v>
      </c>
      <c r="P46" s="36">
        <v>15191.76</v>
      </c>
      <c r="Q46" s="36">
        <v>20.82</v>
      </c>
      <c r="R46" s="37">
        <f t="shared" si="1"/>
        <v>4.2199333333333335</v>
      </c>
      <c r="S46" s="20"/>
      <c r="T46" s="41"/>
      <c r="U46" s="42"/>
      <c r="V46" s="42"/>
      <c r="W46" s="41"/>
      <c r="X46" s="42"/>
      <c r="Y46" s="43"/>
    </row>
    <row r="47" spans="1:25">
      <c r="A47" s="24"/>
      <c r="B47" s="13" t="s">
        <v>18</v>
      </c>
      <c r="C47" s="13">
        <v>22</v>
      </c>
      <c r="D47" s="14">
        <v>6740.2608</v>
      </c>
      <c r="E47" s="15">
        <v>37.786299999999997</v>
      </c>
      <c r="F47" s="15">
        <v>40.873800000000003</v>
      </c>
      <c r="G47" s="15">
        <v>41.871400000000001</v>
      </c>
      <c r="H47" s="15">
        <v>5296.28</v>
      </c>
      <c r="I47" s="15">
        <v>14.72</v>
      </c>
      <c r="J47" s="16">
        <f t="shared" si="0"/>
        <v>1.4711888888888889</v>
      </c>
      <c r="L47" s="14">
        <v>6740.2623999999996</v>
      </c>
      <c r="M47" s="15">
        <v>37.787700000000001</v>
      </c>
      <c r="N47" s="15">
        <v>40.872999999999998</v>
      </c>
      <c r="O47" s="15">
        <v>41.871000000000002</v>
      </c>
      <c r="P47" s="15">
        <v>16746.080000000002</v>
      </c>
      <c r="Q47" s="15">
        <v>41.88</v>
      </c>
      <c r="R47" s="16">
        <f t="shared" si="1"/>
        <v>4.6516888888888897</v>
      </c>
      <c r="S47" s="20"/>
      <c r="T47" s="21">
        <f>bdrate($D47:$D50,E47:E50,$L47:$L50,M47:M50)</f>
        <v>1.4948911661893938E-4</v>
      </c>
      <c r="U47" s="22">
        <f>bdrate($D47:$D50,F47:F50,$L47:$L50,N47:N50)</f>
        <v>-4.8726164834511643E-4</v>
      </c>
      <c r="V47" s="22">
        <f>bdrate($D47:$D50,G47:G50,$L47:$L50,O47:O50)</f>
        <v>-4.4436569708650175E-5</v>
      </c>
      <c r="W47" s="44">
        <f>bdrateOld($D47:$D50,E47:E50,$L47:$L50,M47:M50)</f>
        <v>1.5841605622823884E-4</v>
      </c>
      <c r="X47" s="45">
        <f>bdrateOld($D47:$D50,F47:F50,$L47:$L50,N47:N50)</f>
        <v>-4.5884533159257224E-4</v>
      </c>
      <c r="Y47" s="46">
        <f>bdrateOld($D47:$D50,G47:G50,$L47:$L50,O47:O50)</f>
        <v>6.6712671082491681E-5</v>
      </c>
    </row>
    <row r="48" spans="1:25">
      <c r="A48" s="24"/>
      <c r="B48" s="24"/>
      <c r="C48" s="24">
        <v>27</v>
      </c>
      <c r="D48" s="25">
        <v>3107.7440000000001</v>
      </c>
      <c r="E48" s="26">
        <v>34.389600000000002</v>
      </c>
      <c r="F48" s="26">
        <v>38.507300000000001</v>
      </c>
      <c r="G48" s="26">
        <v>39.403799999999997</v>
      </c>
      <c r="H48" s="26">
        <v>4728.54</v>
      </c>
      <c r="I48" s="26">
        <v>10.99</v>
      </c>
      <c r="J48" s="27">
        <f t="shared" si="0"/>
        <v>1.3134833333333333</v>
      </c>
      <c r="L48" s="25">
        <v>3108.6343999999999</v>
      </c>
      <c r="M48" s="26">
        <v>34.3917</v>
      </c>
      <c r="N48" s="26">
        <v>38.510199999999998</v>
      </c>
      <c r="O48" s="26">
        <v>39.406599999999997</v>
      </c>
      <c r="P48" s="26">
        <v>14614.16</v>
      </c>
      <c r="Q48" s="26">
        <v>30.58</v>
      </c>
      <c r="R48" s="27">
        <f t="shared" si="1"/>
        <v>4.0594888888888887</v>
      </c>
      <c r="S48" s="20"/>
      <c r="T48" s="31"/>
      <c r="U48" s="32"/>
      <c r="V48" s="32"/>
      <c r="W48" s="31"/>
      <c r="X48" s="32"/>
      <c r="Y48" s="33"/>
    </row>
    <row r="49" spans="1:25">
      <c r="A49" s="24"/>
      <c r="B49" s="24"/>
      <c r="C49" s="24">
        <v>32</v>
      </c>
      <c r="D49" s="25">
        <v>1461.4487999999999</v>
      </c>
      <c r="E49" s="26">
        <v>31.3171</v>
      </c>
      <c r="F49" s="26">
        <v>36.741300000000003</v>
      </c>
      <c r="G49" s="26">
        <v>37.5319</v>
      </c>
      <c r="H49" s="26">
        <v>4357.07</v>
      </c>
      <c r="I49" s="26">
        <v>8.7799999999999994</v>
      </c>
      <c r="J49" s="27">
        <f t="shared" si="0"/>
        <v>1.2102972222222221</v>
      </c>
      <c r="L49" s="25">
        <v>1461.66</v>
      </c>
      <c r="M49" s="26">
        <v>31.3169</v>
      </c>
      <c r="N49" s="26">
        <v>36.742699999999999</v>
      </c>
      <c r="O49" s="26">
        <v>37.532299999999999</v>
      </c>
      <c r="P49" s="26">
        <v>13457.76</v>
      </c>
      <c r="Q49" s="26">
        <v>24.34</v>
      </c>
      <c r="R49" s="27">
        <f t="shared" si="1"/>
        <v>3.7382666666666666</v>
      </c>
      <c r="S49" s="20"/>
      <c r="T49" s="31"/>
      <c r="U49" s="32"/>
      <c r="V49" s="32"/>
      <c r="W49" s="31"/>
      <c r="X49" s="32"/>
      <c r="Y49" s="33"/>
    </row>
    <row r="50" spans="1:25" ht="12.75" thickBot="1">
      <c r="A50" s="24"/>
      <c r="B50" s="34"/>
      <c r="C50" s="34">
        <v>37</v>
      </c>
      <c r="D50" s="35">
        <v>689.74239999999998</v>
      </c>
      <c r="E50" s="36">
        <v>28.494700000000002</v>
      </c>
      <c r="F50" s="36">
        <v>35.485500000000002</v>
      </c>
      <c r="G50" s="36">
        <v>36.180700000000002</v>
      </c>
      <c r="H50" s="36">
        <v>4166</v>
      </c>
      <c r="I50" s="36">
        <v>7.35</v>
      </c>
      <c r="J50" s="37">
        <f t="shared" si="0"/>
        <v>1.1572222222222222</v>
      </c>
      <c r="L50" s="35">
        <v>691.22320000000002</v>
      </c>
      <c r="M50" s="36">
        <v>28.495699999999999</v>
      </c>
      <c r="N50" s="36">
        <v>35.488399999999999</v>
      </c>
      <c r="O50" s="36">
        <v>36.178699999999999</v>
      </c>
      <c r="P50" s="36">
        <v>12722.61</v>
      </c>
      <c r="Q50" s="36">
        <v>19.71</v>
      </c>
      <c r="R50" s="37">
        <f t="shared" si="1"/>
        <v>3.5340583333333333</v>
      </c>
      <c r="S50" s="20"/>
      <c r="T50" s="41"/>
      <c r="U50" s="42"/>
      <c r="V50" s="42"/>
      <c r="W50" s="41"/>
      <c r="X50" s="42"/>
      <c r="Y50" s="43"/>
    </row>
    <row r="51" spans="1:25">
      <c r="A51" s="24"/>
      <c r="B51" s="13" t="s">
        <v>19</v>
      </c>
      <c r="C51" s="13">
        <v>22</v>
      </c>
      <c r="D51" s="14">
        <v>4685.7240000000002</v>
      </c>
      <c r="E51" s="15">
        <v>38.616599999999998</v>
      </c>
      <c r="F51" s="15">
        <v>41.017000000000003</v>
      </c>
      <c r="G51" s="15">
        <v>42.4651</v>
      </c>
      <c r="H51" s="15">
        <v>3948.62</v>
      </c>
      <c r="I51" s="15">
        <v>9.69</v>
      </c>
      <c r="J51" s="16">
        <f t="shared" si="0"/>
        <v>1.0968388888888889</v>
      </c>
      <c r="L51" s="14">
        <v>4686.8288000000002</v>
      </c>
      <c r="M51" s="15">
        <v>38.618099999999998</v>
      </c>
      <c r="N51" s="15">
        <v>41.019300000000001</v>
      </c>
      <c r="O51" s="15">
        <v>42.461500000000001</v>
      </c>
      <c r="P51" s="15">
        <v>12632.51</v>
      </c>
      <c r="Q51" s="15">
        <v>28.65</v>
      </c>
      <c r="R51" s="16">
        <f t="shared" si="1"/>
        <v>3.5090305555555554</v>
      </c>
      <c r="S51" s="20"/>
      <c r="T51" s="21">
        <f>bdrate($D51:$D54,E51:E54,$L51:$L54,M51:M54)</f>
        <v>6.2125900440523907E-5</v>
      </c>
      <c r="U51" s="22">
        <f>bdrate($D51:$D54,F51:F54,$L51:$L54,N51:N54)</f>
        <v>-1.3121521009396009E-4</v>
      </c>
      <c r="V51" s="22">
        <f>bdrate($D51:$D54,G51:G54,$L51:$L54,O51:O54)</f>
        <v>2.2149050860220676E-4</v>
      </c>
      <c r="W51" s="44">
        <f>bdrateOld($D51:$D54,E51:E54,$L51:$L54,M51:M54)</f>
        <v>4.3373599371898663E-5</v>
      </c>
      <c r="X51" s="45">
        <f>bdrateOld($D51:$D54,F51:F54,$L51:$L54,N51:N54)</f>
        <v>-5.153859696183094E-5</v>
      </c>
      <c r="Y51" s="46">
        <f>bdrateOld($D51:$D54,G51:G54,$L51:$L54,O51:O54)</f>
        <v>-5.3891602382671877E-5</v>
      </c>
    </row>
    <row r="52" spans="1:25">
      <c r="A52" s="24"/>
      <c r="B52" s="24"/>
      <c r="C52" s="24">
        <v>27</v>
      </c>
      <c r="D52" s="25">
        <v>2052.8000000000002</v>
      </c>
      <c r="E52" s="26">
        <v>35.573</v>
      </c>
      <c r="F52" s="26">
        <v>38.814599999999999</v>
      </c>
      <c r="G52" s="26">
        <v>40.403199999999998</v>
      </c>
      <c r="H52" s="26">
        <v>3525.18</v>
      </c>
      <c r="I52" s="26">
        <v>7.29</v>
      </c>
      <c r="J52" s="27">
        <f t="shared" si="0"/>
        <v>0.97921666666666662</v>
      </c>
      <c r="L52" s="25">
        <v>2051.0567999999998</v>
      </c>
      <c r="M52" s="26">
        <v>35.571300000000001</v>
      </c>
      <c r="N52" s="26">
        <v>38.815399999999997</v>
      </c>
      <c r="O52" s="26">
        <v>40.402700000000003</v>
      </c>
      <c r="P52" s="26">
        <v>11194.01</v>
      </c>
      <c r="Q52" s="26">
        <v>19</v>
      </c>
      <c r="R52" s="27">
        <f t="shared" si="1"/>
        <v>3.1094472222222223</v>
      </c>
      <c r="S52" s="20"/>
      <c r="T52" s="31"/>
      <c r="U52" s="32"/>
      <c r="V52" s="32"/>
      <c r="W52" s="31"/>
      <c r="X52" s="32"/>
      <c r="Y52" s="33"/>
    </row>
    <row r="53" spans="1:25">
      <c r="A53" s="24"/>
      <c r="B53" s="24"/>
      <c r="C53" s="24">
        <v>32</v>
      </c>
      <c r="D53" s="25">
        <v>960.72559999999999</v>
      </c>
      <c r="E53" s="26">
        <v>32.728499999999997</v>
      </c>
      <c r="F53" s="26">
        <v>37.033499999999997</v>
      </c>
      <c r="G53" s="26">
        <v>38.699199999999998</v>
      </c>
      <c r="H53" s="26">
        <v>3223.7</v>
      </c>
      <c r="I53" s="26">
        <v>5.81</v>
      </c>
      <c r="J53" s="27">
        <f t="shared" si="0"/>
        <v>0.89547222222222222</v>
      </c>
      <c r="L53" s="25">
        <v>962.10479999999995</v>
      </c>
      <c r="M53" s="26">
        <v>32.7316</v>
      </c>
      <c r="N53" s="26">
        <v>37.036000000000001</v>
      </c>
      <c r="O53" s="26">
        <v>38.698</v>
      </c>
      <c r="P53" s="26">
        <v>4081.37</v>
      </c>
      <c r="Q53" s="26">
        <v>8.74</v>
      </c>
      <c r="R53" s="27">
        <f t="shared" si="1"/>
        <v>1.1337138888888889</v>
      </c>
      <c r="S53" s="20"/>
      <c r="T53" s="31"/>
      <c r="U53" s="32"/>
      <c r="V53" s="32"/>
      <c r="W53" s="31"/>
      <c r="X53" s="32"/>
      <c r="Y53" s="33"/>
    </row>
    <row r="54" spans="1:25" ht="12.75" thickBot="1">
      <c r="A54" s="34"/>
      <c r="B54" s="34"/>
      <c r="C54" s="34">
        <v>37</v>
      </c>
      <c r="D54" s="35">
        <v>467.92720000000003</v>
      </c>
      <c r="E54" s="36">
        <v>30.1539</v>
      </c>
      <c r="F54" s="36">
        <v>35.732599999999998</v>
      </c>
      <c r="G54" s="36">
        <v>37.364800000000002</v>
      </c>
      <c r="H54" s="36">
        <v>2938.65</v>
      </c>
      <c r="I54" s="36">
        <v>4.8899999999999997</v>
      </c>
      <c r="J54" s="37">
        <f t="shared" si="0"/>
        <v>0.81629166666666664</v>
      </c>
      <c r="L54" s="35">
        <v>468.27199999999999</v>
      </c>
      <c r="M54" s="36">
        <v>30.1553</v>
      </c>
      <c r="N54" s="36">
        <v>35.725700000000003</v>
      </c>
      <c r="O54" s="36">
        <v>37.372799999999998</v>
      </c>
      <c r="P54" s="36">
        <v>9259.9500000000007</v>
      </c>
      <c r="Q54" s="36">
        <v>12.61</v>
      </c>
      <c r="R54" s="37">
        <f t="shared" si="1"/>
        <v>2.5722083333333337</v>
      </c>
      <c r="S54" s="20"/>
      <c r="T54" s="41"/>
      <c r="U54" s="42"/>
      <c r="V54" s="42"/>
      <c r="W54" s="41"/>
      <c r="X54" s="42"/>
      <c r="Y54" s="43"/>
    </row>
    <row r="55" spans="1:25">
      <c r="A55" s="13" t="s">
        <v>20</v>
      </c>
      <c r="B55" s="13" t="s">
        <v>21</v>
      </c>
      <c r="C55" s="13">
        <v>22</v>
      </c>
      <c r="D55" s="14">
        <v>1511.74</v>
      </c>
      <c r="E55" s="15">
        <v>40.190300000000001</v>
      </c>
      <c r="F55" s="15">
        <v>43.347000000000001</v>
      </c>
      <c r="G55" s="15">
        <v>42.473399999999998</v>
      </c>
      <c r="H55" s="15">
        <v>1364.76</v>
      </c>
      <c r="I55" s="15">
        <v>3.41</v>
      </c>
      <c r="J55" s="16">
        <f t="shared" si="0"/>
        <v>0.37909999999999999</v>
      </c>
      <c r="L55" s="14">
        <v>1511.9688000000001</v>
      </c>
      <c r="M55" s="15">
        <v>40.189500000000002</v>
      </c>
      <c r="N55" s="15">
        <v>43.35</v>
      </c>
      <c r="O55" s="15">
        <v>42.482199999999999</v>
      </c>
      <c r="P55" s="15">
        <v>4340.8500000000004</v>
      </c>
      <c r="Q55" s="15">
        <v>10.14</v>
      </c>
      <c r="R55" s="16">
        <f t="shared" si="1"/>
        <v>1.2057916666666668</v>
      </c>
      <c r="S55" s="20"/>
      <c r="T55" s="21">
        <f>bdrate($D55:$D58,E55:E58,$L55:$L58,M55:M58)</f>
        <v>7.7243267244675451E-5</v>
      </c>
      <c r="U55" s="22">
        <f>bdrate($D55:$D58,F55:F58,$L55:$L58,N55:N58)</f>
        <v>-1.7906115850137017E-3</v>
      </c>
      <c r="V55" s="22">
        <f>bdrate($D55:$D58,G55:G58,$L55:$L58,O55:O58)</f>
        <v>1.3888342664958309E-4</v>
      </c>
      <c r="W55" s="44">
        <f>bdrateOld($D55:$D58,E55:E58,$L55:$L58,M55:M58)</f>
        <v>5.2842584833401318E-5</v>
      </c>
      <c r="X55" s="45">
        <f>bdrateOld($D55:$D58,F55:F58,$L55:$L58,N55:N58)</f>
        <v>-1.2436781147636689E-3</v>
      </c>
      <c r="Y55" s="46">
        <f>bdrateOld($D55:$D58,G55:G58,$L55:$L58,O55:O58)</f>
        <v>-1.1114414872037681E-4</v>
      </c>
    </row>
    <row r="56" spans="1:25">
      <c r="A56" s="24" t="s">
        <v>22</v>
      </c>
      <c r="B56" s="24"/>
      <c r="C56" s="24">
        <v>27</v>
      </c>
      <c r="D56" s="25">
        <v>767.49440000000004</v>
      </c>
      <c r="E56" s="26">
        <v>36.613900000000001</v>
      </c>
      <c r="F56" s="26">
        <v>40.902099999999997</v>
      </c>
      <c r="G56" s="26">
        <v>39.674700000000001</v>
      </c>
      <c r="H56" s="26">
        <v>1246.8499999999999</v>
      </c>
      <c r="I56" s="26">
        <v>3.51</v>
      </c>
      <c r="J56" s="27">
        <f t="shared" si="0"/>
        <v>0.3463472222222222</v>
      </c>
      <c r="L56" s="25">
        <v>767.88720000000001</v>
      </c>
      <c r="M56" s="26">
        <v>36.6143</v>
      </c>
      <c r="N56" s="26">
        <v>40.8949</v>
      </c>
      <c r="O56" s="26">
        <v>39.674100000000003</v>
      </c>
      <c r="P56" s="26">
        <v>3965.75</v>
      </c>
      <c r="Q56" s="26">
        <v>8.0500000000000007</v>
      </c>
      <c r="R56" s="27">
        <f t="shared" si="1"/>
        <v>1.1015972222222221</v>
      </c>
      <c r="S56" s="20"/>
      <c r="T56" s="31"/>
      <c r="U56" s="32"/>
      <c r="V56" s="32"/>
      <c r="W56" s="31"/>
      <c r="X56" s="32"/>
      <c r="Y56" s="33"/>
    </row>
    <row r="57" spans="1:25">
      <c r="A57" s="24"/>
      <c r="B57" s="24"/>
      <c r="C57" s="24">
        <v>32</v>
      </c>
      <c r="D57" s="25">
        <v>381.01760000000002</v>
      </c>
      <c r="E57" s="26">
        <v>33.350999999999999</v>
      </c>
      <c r="F57" s="26">
        <v>38.951300000000003</v>
      </c>
      <c r="G57" s="26">
        <v>37.467500000000001</v>
      </c>
      <c r="H57" s="26">
        <v>1149.29</v>
      </c>
      <c r="I57" s="26">
        <v>2.31</v>
      </c>
      <c r="J57" s="27">
        <f t="shared" si="0"/>
        <v>0.31924722222222224</v>
      </c>
      <c r="L57" s="25">
        <v>381.1936</v>
      </c>
      <c r="M57" s="26">
        <v>33.351999999999997</v>
      </c>
      <c r="N57" s="26">
        <v>38.971499999999999</v>
      </c>
      <c r="O57" s="26">
        <v>37.464300000000001</v>
      </c>
      <c r="P57" s="26">
        <v>3645.85</v>
      </c>
      <c r="Q57" s="26">
        <v>6.49</v>
      </c>
      <c r="R57" s="27">
        <f t="shared" si="1"/>
        <v>1.0127361111111111</v>
      </c>
      <c r="S57" s="20"/>
      <c r="T57" s="31"/>
      <c r="U57" s="32"/>
      <c r="V57" s="32"/>
      <c r="W57" s="31"/>
      <c r="X57" s="32"/>
      <c r="Y57" s="33"/>
    </row>
    <row r="58" spans="1:25" ht="12.75" thickBot="1">
      <c r="A58" s="24"/>
      <c r="B58" s="34"/>
      <c r="C58" s="34">
        <v>37</v>
      </c>
      <c r="D58" s="35">
        <v>196.44239999999999</v>
      </c>
      <c r="E58" s="36">
        <v>30.604600000000001</v>
      </c>
      <c r="F58" s="36">
        <v>37.513500000000001</v>
      </c>
      <c r="G58" s="36">
        <v>35.873399999999997</v>
      </c>
      <c r="H58" s="36">
        <v>1083.58</v>
      </c>
      <c r="I58" s="36">
        <v>1.99</v>
      </c>
      <c r="J58" s="37">
        <f t="shared" si="0"/>
        <v>0.3009944444444444</v>
      </c>
      <c r="L58" s="35">
        <v>196.3904</v>
      </c>
      <c r="M58" s="36">
        <v>30.611999999999998</v>
      </c>
      <c r="N58" s="36">
        <v>37.528100000000002</v>
      </c>
      <c r="O58" s="36">
        <v>35.8825</v>
      </c>
      <c r="P58" s="36">
        <v>3390.31</v>
      </c>
      <c r="Q58" s="36">
        <v>5.5</v>
      </c>
      <c r="R58" s="37">
        <f t="shared" si="1"/>
        <v>0.94175277777777777</v>
      </c>
      <c r="S58" s="20"/>
      <c r="T58" s="41"/>
      <c r="U58" s="42"/>
      <c r="V58" s="42"/>
      <c r="W58" s="41"/>
      <c r="X58" s="42"/>
      <c r="Y58" s="43"/>
    </row>
    <row r="59" spans="1:25">
      <c r="A59" s="24"/>
      <c r="B59" s="13" t="s">
        <v>23</v>
      </c>
      <c r="C59" s="13">
        <v>22</v>
      </c>
      <c r="D59" s="14">
        <v>1563.2431999999999</v>
      </c>
      <c r="E59" s="15">
        <v>37.458199999999998</v>
      </c>
      <c r="F59" s="15">
        <v>42.762599999999999</v>
      </c>
      <c r="G59" s="15">
        <v>43.758800000000001</v>
      </c>
      <c r="H59" s="15">
        <v>1442.54</v>
      </c>
      <c r="I59" s="15">
        <v>4.1900000000000004</v>
      </c>
      <c r="J59" s="16">
        <f t="shared" si="0"/>
        <v>0.40070555555555554</v>
      </c>
      <c r="L59" s="14">
        <v>1563.6135999999999</v>
      </c>
      <c r="M59" s="15">
        <v>37.457900000000002</v>
      </c>
      <c r="N59" s="15">
        <v>42.758699999999997</v>
      </c>
      <c r="O59" s="15">
        <v>43.749899999999997</v>
      </c>
      <c r="P59" s="15">
        <v>4490.8500000000004</v>
      </c>
      <c r="Q59" s="15">
        <v>12.13</v>
      </c>
      <c r="R59" s="16">
        <f t="shared" si="1"/>
        <v>1.2474583333333333</v>
      </c>
      <c r="S59" s="20"/>
      <c r="T59" s="21">
        <f>bdrate($D59:$D62,E59:E62,$L59:$L62,M59:M62)</f>
        <v>1.0824555071686781E-3</v>
      </c>
      <c r="U59" s="22">
        <f>bdrate($D59:$D62,F59:F62,$L59:$L62,N59:N62)</f>
        <v>5.6418891055609599E-4</v>
      </c>
      <c r="V59" s="22">
        <f>bdrate($D59:$D62,G59:G62,$L59:$L62,O59:O62)</f>
        <v>7.3527847045418149E-4</v>
      </c>
      <c r="W59" s="44">
        <f>bdrateOld($D59:$D62,E59:E62,$L59:$L62,M59:M62)</f>
        <v>1.0527054740749886E-3</v>
      </c>
      <c r="X59" s="45">
        <f>bdrateOld($D59:$D62,F59:F62,$L59:$L62,N59:N62)</f>
        <v>3.9472409150120846E-4</v>
      </c>
      <c r="Y59" s="46">
        <f>bdrateOld($D59:$D62,G59:G62,$L59:$L62,O59:O62)</f>
        <v>1.3781098480714071E-4</v>
      </c>
    </row>
    <row r="60" spans="1:25">
      <c r="A60" s="24"/>
      <c r="B60" s="24"/>
      <c r="C60" s="24">
        <v>27</v>
      </c>
      <c r="D60" s="25">
        <v>607.6576</v>
      </c>
      <c r="E60" s="26">
        <v>34.204000000000001</v>
      </c>
      <c r="F60" s="26">
        <v>40.856499999999997</v>
      </c>
      <c r="G60" s="26">
        <v>41.7151</v>
      </c>
      <c r="H60" s="26">
        <v>1273.1500000000001</v>
      </c>
      <c r="I60" s="26">
        <v>2.97</v>
      </c>
      <c r="J60" s="27">
        <f t="shared" si="0"/>
        <v>0.35365277777777782</v>
      </c>
      <c r="L60" s="25">
        <v>607.69359999999995</v>
      </c>
      <c r="M60" s="26">
        <v>34.202300000000001</v>
      </c>
      <c r="N60" s="26">
        <v>40.856900000000003</v>
      </c>
      <c r="O60" s="26">
        <v>41.7164</v>
      </c>
      <c r="P60" s="26">
        <v>3914.28</v>
      </c>
      <c r="Q60" s="26">
        <v>8.19</v>
      </c>
      <c r="R60" s="27">
        <f t="shared" si="1"/>
        <v>1.0873000000000002</v>
      </c>
      <c r="S60" s="20"/>
      <c r="T60" s="31"/>
      <c r="U60" s="32"/>
      <c r="V60" s="32"/>
      <c r="W60" s="31"/>
      <c r="X60" s="32"/>
      <c r="Y60" s="33"/>
    </row>
    <row r="61" spans="1:25">
      <c r="A61" s="24"/>
      <c r="B61" s="24"/>
      <c r="C61" s="24">
        <v>32</v>
      </c>
      <c r="D61" s="25">
        <v>273.08800000000002</v>
      </c>
      <c r="E61" s="26">
        <v>31.4755</v>
      </c>
      <c r="F61" s="26">
        <v>39.327100000000002</v>
      </c>
      <c r="G61" s="26">
        <v>40.200099999999999</v>
      </c>
      <c r="H61" s="26">
        <v>1185.6300000000001</v>
      </c>
      <c r="I61" s="26">
        <v>2.35</v>
      </c>
      <c r="J61" s="27">
        <f t="shared" si="0"/>
        <v>0.3293416666666667</v>
      </c>
      <c r="L61" s="25">
        <v>273.41120000000001</v>
      </c>
      <c r="M61" s="26">
        <v>31.472999999999999</v>
      </c>
      <c r="N61" s="26">
        <v>39.326799999999999</v>
      </c>
      <c r="O61" s="26">
        <v>40.196899999999999</v>
      </c>
      <c r="P61" s="26">
        <v>3678.71</v>
      </c>
      <c r="Q61" s="26">
        <v>6.44</v>
      </c>
      <c r="R61" s="27">
        <f t="shared" si="1"/>
        <v>1.0218638888888889</v>
      </c>
      <c r="S61" s="20"/>
      <c r="T61" s="31"/>
      <c r="U61" s="32"/>
      <c r="V61" s="32"/>
      <c r="W61" s="31"/>
      <c r="X61" s="32"/>
      <c r="Y61" s="33"/>
    </row>
    <row r="62" spans="1:25" ht="12.75" thickBot="1">
      <c r="A62" s="24"/>
      <c r="B62" s="34"/>
      <c r="C62" s="34">
        <v>37</v>
      </c>
      <c r="D62" s="35">
        <v>137.172</v>
      </c>
      <c r="E62" s="36">
        <v>28.8492</v>
      </c>
      <c r="F62" s="36">
        <v>38.214300000000001</v>
      </c>
      <c r="G62" s="36">
        <v>38.995199999999997</v>
      </c>
      <c r="H62" s="36">
        <v>1150.33</v>
      </c>
      <c r="I62" s="36">
        <v>2.5</v>
      </c>
      <c r="J62" s="37">
        <f t="shared" si="0"/>
        <v>0.31953611111111108</v>
      </c>
      <c r="L62" s="35">
        <v>137.2216</v>
      </c>
      <c r="M62" s="36">
        <v>28.8443</v>
      </c>
      <c r="N62" s="36">
        <v>38.216799999999999</v>
      </c>
      <c r="O62" s="36">
        <v>39.005600000000001</v>
      </c>
      <c r="P62" s="36">
        <v>3511.93</v>
      </c>
      <c r="Q62" s="36">
        <v>5.6</v>
      </c>
      <c r="R62" s="37">
        <f t="shared" si="1"/>
        <v>0.97553611111111105</v>
      </c>
      <c r="S62" s="20"/>
      <c r="T62" s="41"/>
      <c r="U62" s="42"/>
      <c r="V62" s="42"/>
      <c r="W62" s="41"/>
      <c r="X62" s="42"/>
      <c r="Y62" s="43"/>
    </row>
    <row r="63" spans="1:25">
      <c r="A63" s="24"/>
      <c r="B63" s="13" t="s">
        <v>24</v>
      </c>
      <c r="C63" s="13">
        <v>22</v>
      </c>
      <c r="D63" s="14">
        <v>1598.028</v>
      </c>
      <c r="E63" s="15">
        <v>37.7164</v>
      </c>
      <c r="F63" s="15">
        <v>40.7102</v>
      </c>
      <c r="G63" s="15">
        <v>41.578099999999999</v>
      </c>
      <c r="H63" s="15">
        <v>1186.3800000000001</v>
      </c>
      <c r="I63" s="15">
        <v>3.44</v>
      </c>
      <c r="J63" s="16">
        <f t="shared" si="0"/>
        <v>0.32955000000000001</v>
      </c>
      <c r="L63" s="14">
        <v>1598.2159999999999</v>
      </c>
      <c r="M63" s="15">
        <v>37.717399999999998</v>
      </c>
      <c r="N63" s="15">
        <v>40.717100000000002</v>
      </c>
      <c r="O63" s="15">
        <v>41.586199999999998</v>
      </c>
      <c r="P63" s="15">
        <v>3704.67</v>
      </c>
      <c r="Q63" s="15">
        <v>10.210000000000001</v>
      </c>
      <c r="R63" s="16">
        <f t="shared" si="1"/>
        <v>1.029075</v>
      </c>
      <c r="S63" s="20"/>
      <c r="T63" s="21">
        <f>bdrate($D63:$D66,E63:E66,$L63:$L66,M63:M66)</f>
        <v>3.1232786140722446E-4</v>
      </c>
      <c r="U63" s="22">
        <f>bdrate($D63:$D66,F63:F66,$L63:$L66,N63:N66)</f>
        <v>2.1189200755684645E-3</v>
      </c>
      <c r="V63" s="22">
        <f>bdrate($D63:$D66,G63:G66,$L63:$L66,O63:O66)</f>
        <v>-1.5552392012940786E-3</v>
      </c>
      <c r="W63" s="44">
        <f>bdrateOld($D63:$D66,E63:E66,$L63:$L66,M63:M66)</f>
        <v>2.9802788711519312E-4</v>
      </c>
      <c r="X63" s="45">
        <f>bdrateOld($D63:$D66,F63:F66,$L63:$L66,N63:N66)</f>
        <v>1.81665908754991E-3</v>
      </c>
      <c r="Y63" s="46">
        <f>bdrateOld($D63:$D66,G63:G66,$L63:$L66,O63:O66)</f>
        <v>-2.0599520093772528E-3</v>
      </c>
    </row>
    <row r="64" spans="1:25">
      <c r="A64" s="24"/>
      <c r="B64" s="24"/>
      <c r="C64" s="24">
        <v>27</v>
      </c>
      <c r="D64" s="25">
        <v>737.97439999999995</v>
      </c>
      <c r="E64" s="26">
        <v>34.446899999999999</v>
      </c>
      <c r="F64" s="26">
        <v>38.294699999999999</v>
      </c>
      <c r="G64" s="26">
        <v>39.015099999999997</v>
      </c>
      <c r="H64" s="26">
        <v>1060.04</v>
      </c>
      <c r="I64" s="26">
        <v>2.61</v>
      </c>
      <c r="J64" s="27">
        <f t="shared" si="0"/>
        <v>0.29445555555555553</v>
      </c>
      <c r="L64" s="25">
        <v>738.08320000000003</v>
      </c>
      <c r="M64" s="26">
        <v>34.448500000000003</v>
      </c>
      <c r="N64" s="26">
        <v>38.290100000000002</v>
      </c>
      <c r="O64" s="26">
        <v>39.0246</v>
      </c>
      <c r="P64" s="26">
        <v>3292.13</v>
      </c>
      <c r="Q64" s="26">
        <v>7.41</v>
      </c>
      <c r="R64" s="27">
        <f t="shared" si="1"/>
        <v>0.91448055555555563</v>
      </c>
      <c r="S64" s="20"/>
      <c r="T64" s="31"/>
      <c r="U64" s="32"/>
      <c r="V64" s="32"/>
      <c r="W64" s="31"/>
      <c r="X64" s="32"/>
      <c r="Y64" s="33"/>
    </row>
    <row r="65" spans="1:25">
      <c r="A65" s="24"/>
      <c r="B65" s="24"/>
      <c r="C65" s="24">
        <v>32</v>
      </c>
      <c r="D65" s="25">
        <v>347.37200000000001</v>
      </c>
      <c r="E65" s="26">
        <v>31.391400000000001</v>
      </c>
      <c r="F65" s="26">
        <v>36.430999999999997</v>
      </c>
      <c r="G65" s="26">
        <v>37.082500000000003</v>
      </c>
      <c r="H65" s="26">
        <v>1005.23</v>
      </c>
      <c r="I65" s="26">
        <v>2.09</v>
      </c>
      <c r="J65" s="27">
        <f t="shared" si="0"/>
        <v>0.27923055555555554</v>
      </c>
      <c r="L65" s="25">
        <v>347.66079999999999</v>
      </c>
      <c r="M65" s="26">
        <v>31.391200000000001</v>
      </c>
      <c r="N65" s="26">
        <v>36.422400000000003</v>
      </c>
      <c r="O65" s="26">
        <v>37.08</v>
      </c>
      <c r="P65" s="26">
        <v>1258.81</v>
      </c>
      <c r="Q65" s="26">
        <v>3.24</v>
      </c>
      <c r="R65" s="27">
        <f t="shared" si="1"/>
        <v>0.34966944444444442</v>
      </c>
      <c r="S65" s="20"/>
      <c r="T65" s="31"/>
      <c r="U65" s="32"/>
      <c r="V65" s="32"/>
      <c r="W65" s="31"/>
      <c r="X65" s="32"/>
      <c r="Y65" s="33"/>
    </row>
    <row r="66" spans="1:25" ht="12.75" thickBot="1">
      <c r="A66" s="24"/>
      <c r="B66" s="34"/>
      <c r="C66" s="34">
        <v>37</v>
      </c>
      <c r="D66" s="35">
        <v>162.58799999999999</v>
      </c>
      <c r="E66" s="36">
        <v>28.598700000000001</v>
      </c>
      <c r="F66" s="36">
        <v>35.0747</v>
      </c>
      <c r="G66" s="36">
        <v>35.622599999999998</v>
      </c>
      <c r="H66" s="36">
        <v>928.62</v>
      </c>
      <c r="I66" s="36">
        <v>1.73</v>
      </c>
      <c r="J66" s="37">
        <f t="shared" si="0"/>
        <v>0.25795000000000001</v>
      </c>
      <c r="L66" s="35">
        <v>162.80160000000001</v>
      </c>
      <c r="M66" s="36">
        <v>28.599799999999998</v>
      </c>
      <c r="N66" s="36">
        <v>35.073799999999999</v>
      </c>
      <c r="O66" s="36">
        <v>35.631500000000003</v>
      </c>
      <c r="P66" s="36">
        <v>1310.07</v>
      </c>
      <c r="Q66" s="36">
        <v>2.67</v>
      </c>
      <c r="R66" s="37">
        <f t="shared" si="1"/>
        <v>0.36390833333333333</v>
      </c>
      <c r="S66" s="20"/>
      <c r="T66" s="41"/>
      <c r="U66" s="42"/>
      <c r="V66" s="42"/>
      <c r="W66" s="41"/>
      <c r="X66" s="42"/>
      <c r="Y66" s="43"/>
    </row>
    <row r="67" spans="1:25">
      <c r="A67" s="24"/>
      <c r="B67" s="13" t="s">
        <v>19</v>
      </c>
      <c r="C67" s="13">
        <v>22</v>
      </c>
      <c r="D67" s="14">
        <v>1190.0808</v>
      </c>
      <c r="E67" s="15">
        <v>38.989800000000002</v>
      </c>
      <c r="F67" s="15">
        <v>41.040100000000002</v>
      </c>
      <c r="G67" s="15">
        <v>42.123399999999997</v>
      </c>
      <c r="H67" s="15">
        <v>900.79</v>
      </c>
      <c r="I67" s="15">
        <v>2.59</v>
      </c>
      <c r="J67" s="16">
        <f t="shared" si="0"/>
        <v>0.25021944444444444</v>
      </c>
      <c r="L67" s="14">
        <v>1189.836</v>
      </c>
      <c r="M67" s="15">
        <v>38.989800000000002</v>
      </c>
      <c r="N67" s="15">
        <v>41.046399999999998</v>
      </c>
      <c r="O67" s="15">
        <v>42.125799999999998</v>
      </c>
      <c r="P67" s="15">
        <v>1666.28</v>
      </c>
      <c r="Q67" s="15">
        <v>6.88</v>
      </c>
      <c r="R67" s="16">
        <f t="shared" si="1"/>
        <v>0.46285555555555558</v>
      </c>
      <c r="S67" s="20"/>
      <c r="T67" s="21">
        <f>bdrate($D67:$D70,E67:E70,$L67:$L70,M67:M70)</f>
        <v>5.4641110212116928E-4</v>
      </c>
      <c r="U67" s="22">
        <f>bdrate($D67:$D70,F67:F70,$L67:$L70,N67:N70)</f>
        <v>9.0649777420703792E-4</v>
      </c>
      <c r="V67" s="22">
        <f>bdrate($D67:$D70,G67:G70,$L67:$L70,O67:O70)</f>
        <v>2.1887629287276056E-4</v>
      </c>
      <c r="W67" s="44">
        <f>bdrateOld($D67:$D70,E67:E70,$L67:$L70,M67:M70)</f>
        <v>4.8915005525440591E-4</v>
      </c>
      <c r="X67" s="45">
        <f>bdrateOld($D67:$D70,F67:F70,$L67:$L70,N67:N70)</f>
        <v>5.6563582499191689E-4</v>
      </c>
      <c r="Y67" s="46">
        <f>bdrateOld($D67:$D70,G67:G70,$L67:$L70,O67:O70)</f>
        <v>3.3329690590733208E-4</v>
      </c>
    </row>
    <row r="68" spans="1:25">
      <c r="A68" s="24"/>
      <c r="B68" s="24"/>
      <c r="C68" s="24">
        <v>27</v>
      </c>
      <c r="D68" s="25">
        <v>593.34479999999996</v>
      </c>
      <c r="E68" s="26">
        <v>35.416499999999999</v>
      </c>
      <c r="F68" s="26">
        <v>38.501300000000001</v>
      </c>
      <c r="G68" s="26">
        <v>39.664700000000003</v>
      </c>
      <c r="H68" s="26">
        <v>811.67</v>
      </c>
      <c r="I68" s="26">
        <v>2.0299999999999998</v>
      </c>
      <c r="J68" s="27">
        <f t="shared" ref="J68:J98" si="2">H68/3600</f>
        <v>0.22546388888888888</v>
      </c>
      <c r="L68" s="25">
        <v>592.99199999999996</v>
      </c>
      <c r="M68" s="26">
        <v>35.412500000000001</v>
      </c>
      <c r="N68" s="26">
        <v>38.496400000000001</v>
      </c>
      <c r="O68" s="26">
        <v>39.668799999999997</v>
      </c>
      <c r="P68" s="26">
        <v>1353.63</v>
      </c>
      <c r="Q68" s="26">
        <v>2.9</v>
      </c>
      <c r="R68" s="27">
        <f t="shared" ref="R68:R98" si="3">P68/3600</f>
        <v>0.37600833333333339</v>
      </c>
      <c r="S68" s="20"/>
      <c r="T68" s="31"/>
      <c r="U68" s="32"/>
      <c r="V68" s="32"/>
      <c r="W68" s="31"/>
      <c r="X68" s="32"/>
      <c r="Y68" s="33"/>
    </row>
    <row r="69" spans="1:25">
      <c r="A69" s="24"/>
      <c r="B69" s="24"/>
      <c r="C69" s="24">
        <v>32</v>
      </c>
      <c r="D69" s="25">
        <v>288.63119999999998</v>
      </c>
      <c r="E69" s="26">
        <v>32.099200000000003</v>
      </c>
      <c r="F69" s="26">
        <v>36.5764</v>
      </c>
      <c r="G69" s="26">
        <v>37.719499999999996</v>
      </c>
      <c r="H69" s="26">
        <v>725.8</v>
      </c>
      <c r="I69" s="26">
        <v>1.63</v>
      </c>
      <c r="J69" s="27">
        <f t="shared" si="2"/>
        <v>0.2016111111111111</v>
      </c>
      <c r="L69" s="25">
        <v>289.05759999999998</v>
      </c>
      <c r="M69" s="26">
        <v>32.0989</v>
      </c>
      <c r="N69" s="26">
        <v>36.572499999999998</v>
      </c>
      <c r="O69" s="26">
        <v>37.719799999999999</v>
      </c>
      <c r="P69" s="26">
        <v>1377.73</v>
      </c>
      <c r="Q69" s="26">
        <v>4.54</v>
      </c>
      <c r="R69" s="27">
        <f t="shared" si="3"/>
        <v>0.38270277777777778</v>
      </c>
      <c r="S69" s="20"/>
      <c r="T69" s="31"/>
      <c r="U69" s="32"/>
      <c r="V69" s="32"/>
      <c r="W69" s="31"/>
      <c r="X69" s="32"/>
      <c r="Y69" s="33"/>
    </row>
    <row r="70" spans="1:25" ht="12.75" thickBot="1">
      <c r="A70" s="34"/>
      <c r="B70" s="34"/>
      <c r="C70" s="34">
        <v>37</v>
      </c>
      <c r="D70" s="35">
        <v>142.5</v>
      </c>
      <c r="E70" s="36">
        <v>29.399100000000001</v>
      </c>
      <c r="F70" s="36">
        <v>35.181800000000003</v>
      </c>
      <c r="G70" s="36">
        <v>36.286700000000003</v>
      </c>
      <c r="H70" s="36">
        <v>674.61</v>
      </c>
      <c r="I70" s="36">
        <v>1.34</v>
      </c>
      <c r="J70" s="37">
        <f t="shared" si="2"/>
        <v>0.18739166666666668</v>
      </c>
      <c r="L70" s="35">
        <v>142.66720000000001</v>
      </c>
      <c r="M70" s="36">
        <v>29.404599999999999</v>
      </c>
      <c r="N70" s="36">
        <v>35.1877</v>
      </c>
      <c r="O70" s="36">
        <v>36.2712</v>
      </c>
      <c r="P70" s="36">
        <v>824.81</v>
      </c>
      <c r="Q70" s="36">
        <v>1.71</v>
      </c>
      <c r="R70" s="37">
        <f t="shared" si="3"/>
        <v>0.22911388888888887</v>
      </c>
      <c r="S70" s="20"/>
      <c r="T70" s="41"/>
      <c r="U70" s="42"/>
      <c r="V70" s="42"/>
      <c r="W70" s="41"/>
      <c r="X70" s="42"/>
      <c r="Y70" s="43"/>
    </row>
    <row r="71" spans="1:25">
      <c r="A71" s="63" t="s">
        <v>25</v>
      </c>
      <c r="B71" s="63" t="s">
        <v>26</v>
      </c>
      <c r="C71" s="63">
        <v>22</v>
      </c>
      <c r="D71" s="64"/>
      <c r="E71" s="65"/>
      <c r="F71" s="65"/>
      <c r="G71" s="65"/>
      <c r="H71" s="65"/>
      <c r="I71" s="65"/>
      <c r="J71" s="66">
        <f t="shared" si="2"/>
        <v>0</v>
      </c>
      <c r="K71" s="67"/>
      <c r="L71" s="64"/>
      <c r="M71" s="65"/>
      <c r="N71" s="65"/>
      <c r="O71" s="65"/>
      <c r="P71" s="65"/>
      <c r="Q71" s="65"/>
      <c r="R71" s="66">
        <f t="shared" si="3"/>
        <v>0</v>
      </c>
      <c r="S71" s="68"/>
      <c r="T71" s="69"/>
      <c r="U71" s="70"/>
      <c r="V71" s="71"/>
      <c r="W71" s="69"/>
      <c r="X71" s="70"/>
      <c r="Y71" s="71"/>
    </row>
    <row r="72" spans="1:25">
      <c r="A72" s="72" t="s">
        <v>27</v>
      </c>
      <c r="B72" s="72"/>
      <c r="C72" s="72">
        <v>27</v>
      </c>
      <c r="D72" s="73"/>
      <c r="E72" s="74"/>
      <c r="F72" s="74"/>
      <c r="G72" s="74"/>
      <c r="H72" s="74"/>
      <c r="I72" s="74"/>
      <c r="J72" s="75">
        <f t="shared" si="2"/>
        <v>0</v>
      </c>
      <c r="K72" s="67"/>
      <c r="L72" s="73"/>
      <c r="M72" s="74"/>
      <c r="N72" s="74"/>
      <c r="O72" s="74"/>
      <c r="P72" s="74"/>
      <c r="Q72" s="74"/>
      <c r="R72" s="75">
        <f t="shared" si="3"/>
        <v>0</v>
      </c>
      <c r="S72" s="68"/>
      <c r="T72" s="76"/>
      <c r="U72" s="77"/>
      <c r="V72" s="78"/>
      <c r="W72" s="76"/>
      <c r="X72" s="77"/>
      <c r="Y72" s="78"/>
    </row>
    <row r="73" spans="1:25">
      <c r="A73" s="72"/>
      <c r="B73" s="72"/>
      <c r="C73" s="72">
        <v>32</v>
      </c>
      <c r="D73" s="73"/>
      <c r="E73" s="74"/>
      <c r="F73" s="74"/>
      <c r="G73" s="74"/>
      <c r="H73" s="74"/>
      <c r="I73" s="74"/>
      <c r="J73" s="75">
        <f t="shared" si="2"/>
        <v>0</v>
      </c>
      <c r="K73" s="67"/>
      <c r="L73" s="73"/>
      <c r="M73" s="74"/>
      <c r="N73" s="74"/>
      <c r="O73" s="74"/>
      <c r="P73" s="74"/>
      <c r="Q73" s="74"/>
      <c r="R73" s="75">
        <f t="shared" si="3"/>
        <v>0</v>
      </c>
      <c r="S73" s="68"/>
      <c r="T73" s="76"/>
      <c r="U73" s="77"/>
      <c r="V73" s="78"/>
      <c r="W73" s="76"/>
      <c r="X73" s="77"/>
      <c r="Y73" s="78"/>
    </row>
    <row r="74" spans="1:25" ht="12.75" thickBot="1">
      <c r="A74" s="72"/>
      <c r="B74" s="79"/>
      <c r="C74" s="79">
        <v>37</v>
      </c>
      <c r="D74" s="80"/>
      <c r="E74" s="81"/>
      <c r="F74" s="81"/>
      <c r="G74" s="81"/>
      <c r="H74" s="81"/>
      <c r="I74" s="81"/>
      <c r="J74" s="82">
        <f t="shared" si="2"/>
        <v>0</v>
      </c>
      <c r="K74" s="67"/>
      <c r="L74" s="80"/>
      <c r="M74" s="81"/>
      <c r="N74" s="81"/>
      <c r="O74" s="81"/>
      <c r="P74" s="81"/>
      <c r="Q74" s="81"/>
      <c r="R74" s="82">
        <f t="shared" si="3"/>
        <v>0</v>
      </c>
      <c r="S74" s="68"/>
      <c r="T74" s="83"/>
      <c r="U74" s="84"/>
      <c r="V74" s="85"/>
      <c r="W74" s="83"/>
      <c r="X74" s="84"/>
      <c r="Y74" s="85"/>
    </row>
    <row r="75" spans="1:25">
      <c r="A75" s="72"/>
      <c r="B75" s="63" t="s">
        <v>28</v>
      </c>
      <c r="C75" s="63">
        <v>22</v>
      </c>
      <c r="D75" s="64"/>
      <c r="E75" s="65"/>
      <c r="F75" s="65"/>
      <c r="G75" s="65"/>
      <c r="H75" s="65"/>
      <c r="I75" s="65"/>
      <c r="J75" s="66">
        <f t="shared" si="2"/>
        <v>0</v>
      </c>
      <c r="K75" s="67"/>
      <c r="L75" s="64"/>
      <c r="M75" s="65"/>
      <c r="N75" s="65"/>
      <c r="O75" s="65"/>
      <c r="P75" s="65"/>
      <c r="Q75" s="65"/>
      <c r="R75" s="66">
        <f t="shared" si="3"/>
        <v>0</v>
      </c>
      <c r="S75" s="68"/>
      <c r="T75" s="69"/>
      <c r="U75" s="70"/>
      <c r="V75" s="71"/>
      <c r="W75" s="69"/>
      <c r="X75" s="70"/>
      <c r="Y75" s="71"/>
    </row>
    <row r="76" spans="1:25">
      <c r="A76" s="72"/>
      <c r="B76" s="72"/>
      <c r="C76" s="72">
        <v>27</v>
      </c>
      <c r="D76" s="73"/>
      <c r="E76" s="74"/>
      <c r="F76" s="74"/>
      <c r="G76" s="74"/>
      <c r="H76" s="74"/>
      <c r="I76" s="74"/>
      <c r="J76" s="75">
        <f t="shared" si="2"/>
        <v>0</v>
      </c>
      <c r="K76" s="67"/>
      <c r="L76" s="73"/>
      <c r="M76" s="74"/>
      <c r="N76" s="74"/>
      <c r="O76" s="74"/>
      <c r="P76" s="74"/>
      <c r="Q76" s="74"/>
      <c r="R76" s="75">
        <f t="shared" si="3"/>
        <v>0</v>
      </c>
      <c r="S76" s="68"/>
      <c r="T76" s="76"/>
      <c r="U76" s="77"/>
      <c r="V76" s="78"/>
      <c r="W76" s="76"/>
      <c r="X76" s="77"/>
      <c r="Y76" s="78"/>
    </row>
    <row r="77" spans="1:25">
      <c r="A77" s="72"/>
      <c r="B77" s="72"/>
      <c r="C77" s="72">
        <v>32</v>
      </c>
      <c r="D77" s="73"/>
      <c r="E77" s="74"/>
      <c r="F77" s="74"/>
      <c r="G77" s="74"/>
      <c r="H77" s="74"/>
      <c r="I77" s="74"/>
      <c r="J77" s="75">
        <f t="shared" si="2"/>
        <v>0</v>
      </c>
      <c r="K77" s="67"/>
      <c r="L77" s="73"/>
      <c r="M77" s="74"/>
      <c r="N77" s="74"/>
      <c r="O77" s="74"/>
      <c r="P77" s="74"/>
      <c r="Q77" s="74"/>
      <c r="R77" s="75">
        <f t="shared" si="3"/>
        <v>0</v>
      </c>
      <c r="S77" s="68"/>
      <c r="T77" s="76"/>
      <c r="U77" s="77"/>
      <c r="V77" s="78"/>
      <c r="W77" s="76"/>
      <c r="X77" s="77"/>
      <c r="Y77" s="78"/>
    </row>
    <row r="78" spans="1:25" ht="12.75" thickBot="1">
      <c r="A78" s="72"/>
      <c r="B78" s="79"/>
      <c r="C78" s="79">
        <v>37</v>
      </c>
      <c r="D78" s="80"/>
      <c r="E78" s="81"/>
      <c r="F78" s="81"/>
      <c r="G78" s="81"/>
      <c r="H78" s="81"/>
      <c r="I78" s="81"/>
      <c r="J78" s="82">
        <f t="shared" si="2"/>
        <v>0</v>
      </c>
      <c r="K78" s="67"/>
      <c r="L78" s="80"/>
      <c r="M78" s="81"/>
      <c r="N78" s="81"/>
      <c r="O78" s="81"/>
      <c r="P78" s="81"/>
      <c r="Q78" s="81"/>
      <c r="R78" s="82">
        <f t="shared" si="3"/>
        <v>0</v>
      </c>
      <c r="S78" s="68"/>
      <c r="T78" s="83"/>
      <c r="U78" s="84"/>
      <c r="V78" s="85"/>
      <c r="W78" s="83"/>
      <c r="X78" s="84"/>
      <c r="Y78" s="85"/>
    </row>
    <row r="79" spans="1:25">
      <c r="A79" s="72"/>
      <c r="B79" s="63" t="s">
        <v>29</v>
      </c>
      <c r="C79" s="63">
        <v>22</v>
      </c>
      <c r="D79" s="64"/>
      <c r="E79" s="65"/>
      <c r="F79" s="65"/>
      <c r="G79" s="65"/>
      <c r="H79" s="65"/>
      <c r="I79" s="65"/>
      <c r="J79" s="66">
        <f t="shared" si="2"/>
        <v>0</v>
      </c>
      <c r="K79" s="67"/>
      <c r="L79" s="64"/>
      <c r="M79" s="65"/>
      <c r="N79" s="65"/>
      <c r="O79" s="65"/>
      <c r="P79" s="65"/>
      <c r="Q79" s="65"/>
      <c r="R79" s="66">
        <f t="shared" si="3"/>
        <v>0</v>
      </c>
      <c r="S79" s="68"/>
      <c r="T79" s="69"/>
      <c r="U79" s="70"/>
      <c r="V79" s="71"/>
      <c r="W79" s="69"/>
      <c r="X79" s="70"/>
      <c r="Y79" s="71"/>
    </row>
    <row r="80" spans="1:25">
      <c r="A80" s="72"/>
      <c r="B80" s="72"/>
      <c r="C80" s="72">
        <v>27</v>
      </c>
      <c r="D80" s="73"/>
      <c r="E80" s="74"/>
      <c r="F80" s="74"/>
      <c r="G80" s="74"/>
      <c r="H80" s="74"/>
      <c r="I80" s="74"/>
      <c r="J80" s="75">
        <f t="shared" si="2"/>
        <v>0</v>
      </c>
      <c r="K80" s="67"/>
      <c r="L80" s="73"/>
      <c r="M80" s="74"/>
      <c r="N80" s="74"/>
      <c r="O80" s="74"/>
      <c r="P80" s="74"/>
      <c r="Q80" s="74"/>
      <c r="R80" s="75">
        <f t="shared" si="3"/>
        <v>0</v>
      </c>
      <c r="S80" s="68"/>
      <c r="T80" s="76"/>
      <c r="U80" s="77"/>
      <c r="V80" s="78"/>
      <c r="W80" s="76"/>
      <c r="X80" s="77"/>
      <c r="Y80" s="78"/>
    </row>
    <row r="81" spans="1:25">
      <c r="A81" s="72"/>
      <c r="B81" s="72"/>
      <c r="C81" s="72">
        <v>32</v>
      </c>
      <c r="D81" s="73"/>
      <c r="E81" s="74"/>
      <c r="F81" s="74"/>
      <c r="G81" s="74"/>
      <c r="H81" s="74"/>
      <c r="I81" s="74"/>
      <c r="J81" s="75">
        <f t="shared" si="2"/>
        <v>0</v>
      </c>
      <c r="K81" s="67"/>
      <c r="L81" s="73"/>
      <c r="M81" s="74"/>
      <c r="N81" s="74"/>
      <c r="O81" s="74"/>
      <c r="P81" s="74"/>
      <c r="Q81" s="74"/>
      <c r="R81" s="75">
        <f t="shared" si="3"/>
        <v>0</v>
      </c>
      <c r="S81" s="68"/>
      <c r="T81" s="76"/>
      <c r="U81" s="77"/>
      <c r="V81" s="78"/>
      <c r="W81" s="76"/>
      <c r="X81" s="77"/>
      <c r="Y81" s="78"/>
    </row>
    <row r="82" spans="1:25" ht="12.75" thickBot="1">
      <c r="A82" s="79"/>
      <c r="B82" s="79"/>
      <c r="C82" s="79">
        <v>37</v>
      </c>
      <c r="D82" s="80"/>
      <c r="E82" s="81"/>
      <c r="F82" s="81"/>
      <c r="G82" s="81"/>
      <c r="H82" s="81"/>
      <c r="I82" s="81"/>
      <c r="J82" s="82">
        <f t="shared" si="2"/>
        <v>0</v>
      </c>
      <c r="K82" s="67"/>
      <c r="L82" s="80"/>
      <c r="M82" s="81"/>
      <c r="N82" s="81"/>
      <c r="O82" s="81"/>
      <c r="P82" s="81"/>
      <c r="Q82" s="81"/>
      <c r="R82" s="82">
        <f t="shared" si="3"/>
        <v>0</v>
      </c>
      <c r="S82" s="68"/>
      <c r="T82" s="83"/>
      <c r="U82" s="84"/>
      <c r="V82" s="85"/>
      <c r="W82" s="83"/>
      <c r="X82" s="84"/>
      <c r="Y82" s="85"/>
    </row>
    <row r="83" spans="1:25">
      <c r="A83" s="89" t="s">
        <v>62</v>
      </c>
      <c r="B83" s="89" t="s">
        <v>63</v>
      </c>
      <c r="C83" s="89">
        <v>22</v>
      </c>
      <c r="D83" s="14">
        <v>3645.5023999999999</v>
      </c>
      <c r="E83" s="15">
        <v>40.200600000000001</v>
      </c>
      <c r="F83" s="15">
        <v>42.286499999999997</v>
      </c>
      <c r="G83" s="15">
        <v>42.753</v>
      </c>
      <c r="H83" s="15">
        <v>5038.53</v>
      </c>
      <c r="I83" s="15">
        <v>11.08</v>
      </c>
      <c r="J83" s="16">
        <f t="shared" si="2"/>
        <v>1.3995916666666666</v>
      </c>
      <c r="L83" s="14">
        <v>3646.5992000000001</v>
      </c>
      <c r="M83" s="15">
        <v>40.202300000000001</v>
      </c>
      <c r="N83" s="15">
        <v>42.289299999999997</v>
      </c>
      <c r="O83" s="15">
        <v>42.749200000000002</v>
      </c>
      <c r="P83" s="15">
        <v>16215.13</v>
      </c>
      <c r="Q83" s="15">
        <v>32.090000000000003</v>
      </c>
      <c r="R83" s="16">
        <f t="shared" si="3"/>
        <v>4.5042027777777776</v>
      </c>
      <c r="S83" s="20"/>
      <c r="T83" s="21">
        <f>bdrate($D83:$D86,E83:E86,$L83:$L86,M83:M86)</f>
        <v>-3.3467747964877059E-4</v>
      </c>
      <c r="U83" s="22">
        <f>bdrate($D83:$D86,F83:F86,$L83:$L86,N83:N86)</f>
        <v>9.5564232848954767E-4</v>
      </c>
      <c r="V83" s="22">
        <f>bdrate($D83:$D86,G83:G86,$L83:$L86,O83:O86)</f>
        <v>5.5424427005812404E-4</v>
      </c>
      <c r="W83" s="44">
        <f>bdrateOld($D83:$D86,E83:E86,$L83:$L86,M83:M86)</f>
        <v>-3.1188339606336157E-4</v>
      </c>
      <c r="X83" s="45">
        <f>bdrateOld($D83:$D86,F83:F86,$L83:$L86,N83:N86)</f>
        <v>1.0965669457205784E-3</v>
      </c>
      <c r="Y83" s="46">
        <f>bdrateOld($D83:$D86,G83:G86,$L83:$L86,O83:O86)</f>
        <v>5.4907418267124974E-4</v>
      </c>
    </row>
    <row r="84" spans="1:25">
      <c r="A84" s="90"/>
      <c r="B84" s="90"/>
      <c r="C84" s="90">
        <v>27</v>
      </c>
      <c r="D84" s="25">
        <v>1822.5527999999999</v>
      </c>
      <c r="E84" s="26">
        <v>37.101100000000002</v>
      </c>
      <c r="F84" s="26">
        <v>39.756599999999999</v>
      </c>
      <c r="G84" s="26">
        <v>39.913899999999998</v>
      </c>
      <c r="H84" s="26">
        <v>4606.6099999999997</v>
      </c>
      <c r="I84" s="26">
        <v>8.82</v>
      </c>
      <c r="J84" s="27">
        <f t="shared" si="2"/>
        <v>1.2796138888888888</v>
      </c>
      <c r="L84" s="25">
        <v>1821.9736</v>
      </c>
      <c r="M84" s="26">
        <v>37.099800000000002</v>
      </c>
      <c r="N84" s="26">
        <v>39.749899999999997</v>
      </c>
      <c r="O84" s="26">
        <v>39.9116</v>
      </c>
      <c r="P84" s="26">
        <v>14438.28</v>
      </c>
      <c r="Q84" s="26">
        <v>26.07</v>
      </c>
      <c r="R84" s="27">
        <f t="shared" si="3"/>
        <v>4.0106333333333337</v>
      </c>
      <c r="S84" s="20"/>
      <c r="T84" s="31"/>
      <c r="U84" s="32"/>
      <c r="V84" s="32"/>
      <c r="W84" s="31"/>
      <c r="X84" s="32"/>
      <c r="Y84" s="33"/>
    </row>
    <row r="85" spans="1:25">
      <c r="A85" s="90"/>
      <c r="B85" s="90"/>
      <c r="C85" s="90">
        <v>32</v>
      </c>
      <c r="D85" s="25">
        <v>918.4896</v>
      </c>
      <c r="E85" s="26">
        <v>34.106200000000001</v>
      </c>
      <c r="F85" s="26">
        <v>37.640900000000002</v>
      </c>
      <c r="G85" s="26">
        <v>37.610900000000001</v>
      </c>
      <c r="H85" s="26">
        <v>4292.3599999999997</v>
      </c>
      <c r="I85" s="26">
        <v>7.34</v>
      </c>
      <c r="J85" s="27">
        <f t="shared" si="2"/>
        <v>1.1923222222222221</v>
      </c>
      <c r="L85" s="25">
        <v>917.64959999999996</v>
      </c>
      <c r="M85" s="26">
        <v>34.106900000000003</v>
      </c>
      <c r="N85" s="26">
        <v>37.638199999999998</v>
      </c>
      <c r="O85" s="26">
        <v>37.606699999999996</v>
      </c>
      <c r="P85" s="26">
        <v>13662.3</v>
      </c>
      <c r="Q85" s="26">
        <v>21.79</v>
      </c>
      <c r="R85" s="27">
        <f t="shared" si="3"/>
        <v>3.7950833333333329</v>
      </c>
      <c r="S85" s="20"/>
      <c r="T85" s="31"/>
      <c r="U85" s="32"/>
      <c r="V85" s="32"/>
      <c r="W85" s="31"/>
      <c r="X85" s="32"/>
      <c r="Y85" s="33"/>
    </row>
    <row r="86" spans="1:25" ht="12.75" thickBot="1">
      <c r="A86" s="90"/>
      <c r="B86" s="91"/>
      <c r="C86" s="91">
        <v>37</v>
      </c>
      <c r="D86" s="35">
        <v>487.59280000000001</v>
      </c>
      <c r="E86" s="36">
        <v>31.4329</v>
      </c>
      <c r="F86" s="36">
        <v>36.048000000000002</v>
      </c>
      <c r="G86" s="36">
        <v>35.891300000000001</v>
      </c>
      <c r="H86" s="36">
        <v>4059.73</v>
      </c>
      <c r="I86" s="36">
        <v>6.31</v>
      </c>
      <c r="J86" s="37">
        <f t="shared" si="2"/>
        <v>1.1277027777777777</v>
      </c>
      <c r="L86" s="35">
        <v>488.1216</v>
      </c>
      <c r="M86" s="36">
        <v>31.434899999999999</v>
      </c>
      <c r="N86" s="36">
        <v>36.044199999999996</v>
      </c>
      <c r="O86" s="36">
        <v>35.891500000000001</v>
      </c>
      <c r="P86" s="36">
        <v>12584.66</v>
      </c>
      <c r="Q86" s="36">
        <v>17.809999999999999</v>
      </c>
      <c r="R86" s="37">
        <f t="shared" si="3"/>
        <v>3.495738888888889</v>
      </c>
      <c r="S86" s="20"/>
      <c r="T86" s="41"/>
      <c r="U86" s="42"/>
      <c r="V86" s="42"/>
      <c r="W86" s="41"/>
      <c r="X86" s="42"/>
      <c r="Y86" s="43"/>
    </row>
    <row r="87" spans="1:25">
      <c r="A87" s="90"/>
      <c r="B87" s="89" t="s">
        <v>64</v>
      </c>
      <c r="C87" s="89">
        <v>22</v>
      </c>
      <c r="D87" s="14">
        <v>5521.4346999999998</v>
      </c>
      <c r="E87" s="15">
        <v>41.568100000000001</v>
      </c>
      <c r="F87" s="15">
        <v>45.173000000000002</v>
      </c>
      <c r="G87" s="15">
        <v>45.036900000000003</v>
      </c>
      <c r="H87" s="15">
        <v>11192.51</v>
      </c>
      <c r="I87" s="15">
        <v>23.6</v>
      </c>
      <c r="J87" s="16">
        <f t="shared" si="2"/>
        <v>3.1090305555555555</v>
      </c>
      <c r="L87" s="14">
        <v>5522.6947</v>
      </c>
      <c r="M87" s="15">
        <v>41.567500000000003</v>
      </c>
      <c r="N87" s="15">
        <v>45.174799999999998</v>
      </c>
      <c r="O87" s="15">
        <v>45.039700000000003</v>
      </c>
      <c r="P87" s="15">
        <v>35745.72</v>
      </c>
      <c r="Q87" s="15">
        <v>67.55</v>
      </c>
      <c r="R87" s="16">
        <f t="shared" si="3"/>
        <v>9.9293666666666667</v>
      </c>
      <c r="S87" s="20"/>
      <c r="T87" s="21">
        <f>bdrate($D87:$D90,E87:E90,$L87:$L90,M87:M90)</f>
        <v>-3.0131843940073288E-5</v>
      </c>
      <c r="U87" s="22">
        <f>bdrate($D87:$D90,F87:F90,$L87:$L90,N87:N90)</f>
        <v>-1.4652191426423045E-4</v>
      </c>
      <c r="V87" s="22">
        <f>bdrate($D87:$D90,G87:G90,$L87:$L90,O87:O90)</f>
        <v>-4.4832017151530401E-4</v>
      </c>
      <c r="W87" s="44">
        <f>bdrateOld($D87:$D90,E87:E90,$L87:$L90,M87:M90)</f>
        <v>-4.780097096446223E-5</v>
      </c>
      <c r="X87" s="45">
        <f>bdrateOld($D87:$D90,F87:F90,$L87:$L90,N87:N90)</f>
        <v>-3.8425544384557142E-4</v>
      </c>
      <c r="Y87" s="46">
        <f>bdrateOld($D87:$D90,G87:G90,$L87:$L90,O87:O90)</f>
        <v>-4.5134439086014222E-4</v>
      </c>
    </row>
    <row r="88" spans="1:25">
      <c r="A88" s="90"/>
      <c r="B88" s="90"/>
      <c r="C88" s="90">
        <v>27</v>
      </c>
      <c r="D88" s="25">
        <v>2876.9861000000001</v>
      </c>
      <c r="E88" s="26">
        <v>37.800600000000003</v>
      </c>
      <c r="F88" s="26">
        <v>42.448799999999999</v>
      </c>
      <c r="G88" s="26">
        <v>42.0092</v>
      </c>
      <c r="H88" s="26">
        <v>9904.89</v>
      </c>
      <c r="I88" s="26">
        <v>18.86</v>
      </c>
      <c r="J88" s="27">
        <f t="shared" si="2"/>
        <v>2.7513583333333331</v>
      </c>
      <c r="L88" s="25">
        <v>2875.8220999999999</v>
      </c>
      <c r="M88" s="26">
        <v>37.800800000000002</v>
      </c>
      <c r="N88" s="26">
        <v>42.448500000000003</v>
      </c>
      <c r="O88" s="26">
        <v>42.009399999999999</v>
      </c>
      <c r="P88" s="26">
        <v>13852.96</v>
      </c>
      <c r="Q88" s="26">
        <v>31.76</v>
      </c>
      <c r="R88" s="27">
        <f t="shared" si="3"/>
        <v>3.8480444444444442</v>
      </c>
      <c r="S88" s="20"/>
      <c r="T88" s="31"/>
      <c r="U88" s="32"/>
      <c r="V88" s="32"/>
      <c r="W88" s="31"/>
      <c r="X88" s="32"/>
      <c r="Y88" s="33"/>
    </row>
    <row r="89" spans="1:25">
      <c r="A89" s="90"/>
      <c r="B89" s="90"/>
      <c r="C89" s="90">
        <v>32</v>
      </c>
      <c r="D89" s="25">
        <v>1419.6407999999999</v>
      </c>
      <c r="E89" s="26">
        <v>34.195799999999998</v>
      </c>
      <c r="F89" s="26">
        <v>40.363</v>
      </c>
      <c r="G89" s="26">
        <v>39.681899999999999</v>
      </c>
      <c r="H89" s="26">
        <v>8821.4500000000007</v>
      </c>
      <c r="I89" s="26">
        <v>16.36</v>
      </c>
      <c r="J89" s="27">
        <f t="shared" si="2"/>
        <v>2.4504027777777782</v>
      </c>
      <c r="L89" s="25">
        <v>1419.9466</v>
      </c>
      <c r="M89" s="26">
        <v>34.195500000000003</v>
      </c>
      <c r="N89" s="26">
        <v>40.3613</v>
      </c>
      <c r="O89" s="26">
        <v>39.683999999999997</v>
      </c>
      <c r="P89" s="26">
        <v>27842.52</v>
      </c>
      <c r="Q89" s="26">
        <v>43.11</v>
      </c>
      <c r="R89" s="27">
        <f t="shared" si="3"/>
        <v>7.7340333333333335</v>
      </c>
      <c r="S89" s="20"/>
      <c r="T89" s="31"/>
      <c r="U89" s="32"/>
      <c r="V89" s="32"/>
      <c r="W89" s="31"/>
      <c r="X89" s="32"/>
      <c r="Y89" s="33"/>
    </row>
    <row r="90" spans="1:25" ht="12.75" thickBot="1">
      <c r="A90" s="90"/>
      <c r="B90" s="91"/>
      <c r="C90" s="91">
        <v>37</v>
      </c>
      <c r="D90" s="35">
        <v>702.35569999999996</v>
      </c>
      <c r="E90" s="36">
        <v>31.1389</v>
      </c>
      <c r="F90" s="36">
        <v>38.8902</v>
      </c>
      <c r="G90" s="36">
        <v>37.933900000000001</v>
      </c>
      <c r="H90" s="36">
        <v>8130.92</v>
      </c>
      <c r="I90" s="36">
        <v>13.16</v>
      </c>
      <c r="J90" s="37">
        <f t="shared" si="2"/>
        <v>2.2585888888888888</v>
      </c>
      <c r="L90" s="35">
        <v>702.41859999999997</v>
      </c>
      <c r="M90" s="36">
        <v>31.1389</v>
      </c>
      <c r="N90" s="36">
        <v>38.895600000000002</v>
      </c>
      <c r="O90" s="36">
        <v>37.935200000000002</v>
      </c>
      <c r="P90" s="36">
        <v>25573.59</v>
      </c>
      <c r="Q90" s="36">
        <v>36.090000000000003</v>
      </c>
      <c r="R90" s="37">
        <f t="shared" si="3"/>
        <v>7.1037749999999997</v>
      </c>
      <c r="S90" s="20"/>
      <c r="T90" s="41"/>
      <c r="U90" s="42"/>
      <c r="V90" s="42"/>
      <c r="W90" s="41"/>
      <c r="X90" s="42"/>
      <c r="Y90" s="43"/>
    </row>
    <row r="91" spans="1:25">
      <c r="A91" s="90"/>
      <c r="B91" s="89" t="s">
        <v>65</v>
      </c>
      <c r="C91" s="89">
        <v>22</v>
      </c>
      <c r="D91" s="14">
        <v>1526.644</v>
      </c>
      <c r="E91" s="15">
        <v>45.731699999999996</v>
      </c>
      <c r="F91" s="15">
        <v>44.829900000000002</v>
      </c>
      <c r="G91" s="15">
        <v>44.825200000000002</v>
      </c>
      <c r="H91" s="15">
        <v>4425.08</v>
      </c>
      <c r="I91" s="15">
        <v>6.55</v>
      </c>
      <c r="J91" s="16">
        <f t="shared" si="2"/>
        <v>1.2291888888888889</v>
      </c>
      <c r="L91" s="14">
        <v>1526.7088000000001</v>
      </c>
      <c r="M91" s="15">
        <v>45.732300000000002</v>
      </c>
      <c r="N91" s="15">
        <v>44.830199999999998</v>
      </c>
      <c r="O91" s="15">
        <v>44.824800000000003</v>
      </c>
      <c r="P91" s="15">
        <v>13640.22</v>
      </c>
      <c r="Q91" s="15">
        <v>19.87</v>
      </c>
      <c r="R91" s="16">
        <f t="shared" si="3"/>
        <v>3.7889499999999998</v>
      </c>
      <c r="S91" s="20"/>
      <c r="T91" s="21">
        <f>bdrate($D91:$D94,E91:E94,$L91:$L94,M91:M94)</f>
        <v>3.965263976357658E-4</v>
      </c>
      <c r="U91" s="22">
        <f>bdrate($D91:$D94,F91:F94,$L91:$L94,N91:N94)</f>
        <v>3.1652177300967033E-4</v>
      </c>
      <c r="V91" s="22">
        <f>bdrate($D91:$D94,G91:G94,$L91:$L94,O91:O94)</f>
        <v>3.342303858244744E-4</v>
      </c>
      <c r="W91" s="44">
        <f>bdrateOld($D91:$D94,E91:E94,$L91:$L94,M91:M94)</f>
        <v>3.9532866896685448E-4</v>
      </c>
      <c r="X91" s="45">
        <f>bdrateOld($D91:$D94,F91:F94,$L91:$L94,N91:N94)</f>
        <v>3.1193760880698918E-4</v>
      </c>
      <c r="Y91" s="46">
        <f>bdrateOld($D91:$D94,G91:G94,$L91:$L94,O91:O94)</f>
        <v>3.1521129960965233E-4</v>
      </c>
    </row>
    <row r="92" spans="1:25">
      <c r="A92" s="90"/>
      <c r="B92" s="90"/>
      <c r="C92" s="90">
        <v>27</v>
      </c>
      <c r="D92" s="25">
        <v>1150.5064</v>
      </c>
      <c r="E92" s="26">
        <v>41.349499999999999</v>
      </c>
      <c r="F92" s="26">
        <v>41.308</v>
      </c>
      <c r="G92" s="26">
        <v>41.275199999999998</v>
      </c>
      <c r="H92" s="26">
        <v>4359.4399999999996</v>
      </c>
      <c r="I92" s="26">
        <v>6.4</v>
      </c>
      <c r="J92" s="27">
        <f t="shared" si="2"/>
        <v>1.2109555555555553</v>
      </c>
      <c r="L92" s="25">
        <v>1150.9248</v>
      </c>
      <c r="M92" s="26">
        <v>41.348700000000001</v>
      </c>
      <c r="N92" s="26">
        <v>41.307499999999997</v>
      </c>
      <c r="O92" s="26">
        <v>41.275199999999998</v>
      </c>
      <c r="P92" s="26">
        <v>13773.9</v>
      </c>
      <c r="Q92" s="26">
        <v>19.010000000000002</v>
      </c>
      <c r="R92" s="27">
        <f t="shared" si="3"/>
        <v>3.8260833333333331</v>
      </c>
      <c r="S92" s="20"/>
      <c r="T92" s="31"/>
      <c r="U92" s="32"/>
      <c r="V92" s="32"/>
      <c r="W92" s="31"/>
      <c r="X92" s="32"/>
      <c r="Y92" s="33"/>
    </row>
    <row r="93" spans="1:25">
      <c r="A93" s="90"/>
      <c r="B93" s="90"/>
      <c r="C93" s="90">
        <v>32</v>
      </c>
      <c r="D93" s="25">
        <v>855.08960000000002</v>
      </c>
      <c r="E93" s="26">
        <v>36.645400000000002</v>
      </c>
      <c r="F93" s="26">
        <v>39.193899999999999</v>
      </c>
      <c r="G93" s="26">
        <v>39.105800000000002</v>
      </c>
      <c r="H93" s="26">
        <v>4326</v>
      </c>
      <c r="I93" s="26">
        <v>6.32</v>
      </c>
      <c r="J93" s="27">
        <f t="shared" si="2"/>
        <v>1.2016666666666667</v>
      </c>
      <c r="L93" s="25">
        <v>855.47760000000005</v>
      </c>
      <c r="M93" s="26">
        <v>36.644199999999998</v>
      </c>
      <c r="N93" s="26">
        <v>39.194299999999998</v>
      </c>
      <c r="O93" s="26">
        <v>39.105499999999999</v>
      </c>
      <c r="P93" s="26">
        <v>13370.91</v>
      </c>
      <c r="Q93" s="26">
        <v>18.93</v>
      </c>
      <c r="R93" s="27">
        <f t="shared" si="3"/>
        <v>3.7141416666666665</v>
      </c>
      <c r="S93" s="20"/>
      <c r="T93" s="31"/>
      <c r="U93" s="32"/>
      <c r="V93" s="32"/>
      <c r="W93" s="31"/>
      <c r="X93" s="32"/>
      <c r="Y93" s="33"/>
    </row>
    <row r="94" spans="1:25" ht="12.75" thickBot="1">
      <c r="A94" s="90"/>
      <c r="B94" s="91"/>
      <c r="C94" s="91">
        <v>37</v>
      </c>
      <c r="D94" s="35">
        <v>611.22879999999998</v>
      </c>
      <c r="E94" s="36">
        <v>32.027900000000002</v>
      </c>
      <c r="F94" s="36">
        <v>37.905700000000003</v>
      </c>
      <c r="G94" s="36">
        <v>37.602699999999999</v>
      </c>
      <c r="H94" s="36">
        <v>4283.5600000000004</v>
      </c>
      <c r="I94" s="36">
        <v>6.32</v>
      </c>
      <c r="J94" s="37">
        <f t="shared" si="2"/>
        <v>1.1898777777777778</v>
      </c>
      <c r="L94" s="35">
        <v>611.43119999999999</v>
      </c>
      <c r="M94" s="36">
        <v>32.028399999999998</v>
      </c>
      <c r="N94" s="36">
        <v>37.905999999999999</v>
      </c>
      <c r="O94" s="36">
        <v>37.602699999999999</v>
      </c>
      <c r="P94" s="36">
        <v>13432.75</v>
      </c>
      <c r="Q94" s="36">
        <v>18.440000000000001</v>
      </c>
      <c r="R94" s="37">
        <f t="shared" si="3"/>
        <v>3.7313194444444444</v>
      </c>
      <c r="S94" s="20"/>
      <c r="T94" s="41"/>
      <c r="U94" s="42"/>
      <c r="V94" s="42"/>
      <c r="W94" s="41"/>
      <c r="X94" s="42"/>
      <c r="Y94" s="43"/>
    </row>
    <row r="95" spans="1:25">
      <c r="A95" s="90"/>
      <c r="B95" s="89" t="s">
        <v>66</v>
      </c>
      <c r="C95" s="89">
        <v>22</v>
      </c>
      <c r="D95" s="14">
        <v>862.55650000000003</v>
      </c>
      <c r="E95" s="15">
        <v>49.371299999999998</v>
      </c>
      <c r="F95" s="15">
        <v>52.4694</v>
      </c>
      <c r="G95" s="15">
        <v>53.527900000000002</v>
      </c>
      <c r="H95" s="15">
        <v>7738.86</v>
      </c>
      <c r="I95" s="15">
        <v>12.9</v>
      </c>
      <c r="J95" s="16">
        <f t="shared" si="2"/>
        <v>2.1496833333333334</v>
      </c>
      <c r="L95" s="14">
        <v>864.76289999999995</v>
      </c>
      <c r="M95" s="15">
        <v>49.366500000000002</v>
      </c>
      <c r="N95" s="15">
        <v>52.4726</v>
      </c>
      <c r="O95" s="15">
        <v>53.527200000000001</v>
      </c>
      <c r="P95" s="15">
        <v>24482.09</v>
      </c>
      <c r="Q95" s="15">
        <v>38.090000000000003</v>
      </c>
      <c r="R95" s="16">
        <f t="shared" si="3"/>
        <v>6.8005805555555554</v>
      </c>
      <c r="S95" s="20"/>
      <c r="T95" s="21">
        <f>bdrate($D95:$D98,E95:E98,$L95:$L98,M95:M98)</f>
        <v>1.1241978909559691E-3</v>
      </c>
      <c r="U95" s="22">
        <f>bdrate($D95:$D98,F95:F98,$L95:$L98,N95:N98)</f>
        <v>1.1376432206600118E-3</v>
      </c>
      <c r="V95" s="22">
        <f>bdrate($D95:$D98,G95:G98,$L95:$L98,O95:O98)</f>
        <v>1.1710369139359411E-3</v>
      </c>
      <c r="W95" s="44">
        <f>bdrateOld($D95:$D98,E95:E98,$L95:$L98,M95:M98)</f>
        <v>1.1149002589663226E-3</v>
      </c>
      <c r="X95" s="45">
        <f>bdrateOld($D95:$D98,F95:F98,$L95:$L98,N95:N98)</f>
        <v>1.0891368307273108E-3</v>
      </c>
      <c r="Y95" s="46">
        <f>bdrateOld($D95:$D98,G95:G98,$L95:$L98,O95:O98)</f>
        <v>1.0743867173188537E-3</v>
      </c>
    </row>
    <row r="96" spans="1:25">
      <c r="A96" s="90"/>
      <c r="B96" s="90"/>
      <c r="C96" s="90">
        <v>27</v>
      </c>
      <c r="D96" s="25">
        <v>541.00480000000005</v>
      </c>
      <c r="E96" s="26">
        <v>45.661299999999997</v>
      </c>
      <c r="F96" s="26">
        <v>49.345199999999998</v>
      </c>
      <c r="G96" s="26">
        <v>50.465200000000003</v>
      </c>
      <c r="H96" s="26">
        <v>7530.09</v>
      </c>
      <c r="I96" s="26">
        <v>12.5</v>
      </c>
      <c r="J96" s="27">
        <f t="shared" si="2"/>
        <v>2.0916916666666667</v>
      </c>
      <c r="L96" s="25">
        <v>541.28129999999999</v>
      </c>
      <c r="M96" s="26">
        <v>45.662399999999998</v>
      </c>
      <c r="N96" s="26">
        <v>49.343800000000002</v>
      </c>
      <c r="O96" s="26">
        <v>50.4666</v>
      </c>
      <c r="P96" s="26">
        <v>23526.42</v>
      </c>
      <c r="Q96" s="26">
        <v>35.979999999999997</v>
      </c>
      <c r="R96" s="27">
        <f t="shared" si="3"/>
        <v>6.5351166666666662</v>
      </c>
      <c r="S96" s="20"/>
      <c r="T96" s="31"/>
      <c r="U96" s="32"/>
      <c r="V96" s="32"/>
      <c r="W96" s="31"/>
      <c r="X96" s="32"/>
      <c r="Y96" s="33"/>
    </row>
    <row r="97" spans="1:25">
      <c r="A97" s="90"/>
      <c r="B97" s="90"/>
      <c r="C97" s="90">
        <v>32</v>
      </c>
      <c r="D97" s="25">
        <v>344.41180000000003</v>
      </c>
      <c r="E97" s="26">
        <v>42.029899999999998</v>
      </c>
      <c r="F97" s="26">
        <v>46.896900000000002</v>
      </c>
      <c r="G97" s="26">
        <v>48.156500000000001</v>
      </c>
      <c r="H97" s="26">
        <v>7403.62</v>
      </c>
      <c r="I97" s="26">
        <v>11.95</v>
      </c>
      <c r="J97" s="27">
        <f t="shared" si="2"/>
        <v>2.0565611111111113</v>
      </c>
      <c r="L97" s="25">
        <v>344.97500000000002</v>
      </c>
      <c r="M97" s="26">
        <v>42.030500000000004</v>
      </c>
      <c r="N97" s="26">
        <v>46.898899999999998</v>
      </c>
      <c r="O97" s="26">
        <v>48.157200000000003</v>
      </c>
      <c r="P97" s="26">
        <v>23168.720000000001</v>
      </c>
      <c r="Q97" s="26">
        <v>34.76</v>
      </c>
      <c r="R97" s="27">
        <f t="shared" si="3"/>
        <v>6.4357555555555557</v>
      </c>
      <c r="S97" s="20"/>
      <c r="T97" s="31"/>
      <c r="U97" s="32"/>
      <c r="V97" s="32"/>
      <c r="W97" s="31"/>
      <c r="X97" s="32"/>
      <c r="Y97" s="33"/>
    </row>
    <row r="98" spans="1:25" ht="12.75" thickBot="1">
      <c r="A98" s="91"/>
      <c r="B98" s="91"/>
      <c r="C98" s="91">
        <v>37</v>
      </c>
      <c r="D98" s="35">
        <v>224.80539999999999</v>
      </c>
      <c r="E98" s="36">
        <v>38.430700000000002</v>
      </c>
      <c r="F98" s="36">
        <v>44.857100000000003</v>
      </c>
      <c r="G98" s="36">
        <v>46.2059</v>
      </c>
      <c r="H98" s="36">
        <v>7246.02</v>
      </c>
      <c r="I98" s="36">
        <v>11.39</v>
      </c>
      <c r="J98" s="37">
        <f t="shared" si="2"/>
        <v>2.0127833333333336</v>
      </c>
      <c r="L98" s="35">
        <v>224.80539999999999</v>
      </c>
      <c r="M98" s="36">
        <v>38.430599999999998</v>
      </c>
      <c r="N98" s="36">
        <v>44.852800000000002</v>
      </c>
      <c r="O98" s="36">
        <v>46.197899999999997</v>
      </c>
      <c r="P98" s="36">
        <v>22439.95</v>
      </c>
      <c r="Q98" s="36">
        <v>33.11</v>
      </c>
      <c r="R98" s="37">
        <f t="shared" si="3"/>
        <v>6.2333194444444446</v>
      </c>
      <c r="S98" s="20"/>
      <c r="T98" s="31"/>
      <c r="U98" s="32"/>
      <c r="V98" s="32"/>
      <c r="W98" s="31"/>
      <c r="X98" s="32"/>
      <c r="Y98" s="33"/>
    </row>
    <row r="99" spans="1:25">
      <c r="B99" s="1" t="s">
        <v>2</v>
      </c>
      <c r="T99" s="21" t="e">
        <f t="shared" ref="T99:Y99" si="4">AVERAGE(T3,T7,T11,T15)</f>
        <v>#VALUE!</v>
      </c>
      <c r="U99" s="22" t="e">
        <f t="shared" si="4"/>
        <v>#VALUE!</v>
      </c>
      <c r="V99" s="22" t="e">
        <f t="shared" si="4"/>
        <v>#VALUE!</v>
      </c>
      <c r="W99" s="21" t="e">
        <f t="shared" si="4"/>
        <v>#VALUE!</v>
      </c>
      <c r="X99" s="22" t="e">
        <f t="shared" si="4"/>
        <v>#VALUE!</v>
      </c>
      <c r="Y99" s="23" t="e">
        <f t="shared" si="4"/>
        <v>#VALUE!</v>
      </c>
    </row>
    <row r="100" spans="1:25">
      <c r="B100" s="1" t="s">
        <v>7</v>
      </c>
      <c r="T100" s="44">
        <f t="shared" ref="T100:Y100" si="5">AVERAGE(T19,T23,T27,T31,T35)</f>
        <v>1.6914184895933106E-5</v>
      </c>
      <c r="U100" s="45">
        <f t="shared" si="5"/>
        <v>-7.1273424935669463E-5</v>
      </c>
      <c r="V100" s="45">
        <f t="shared" si="5"/>
        <v>1.0387769366948518E-5</v>
      </c>
      <c r="W100" s="44">
        <f t="shared" si="5"/>
        <v>1.0081515691240384E-5</v>
      </c>
      <c r="X100" s="45">
        <f t="shared" si="5"/>
        <v>-6.3691898593032365E-5</v>
      </c>
      <c r="Y100" s="46">
        <f t="shared" si="5"/>
        <v>-8.9909707080915163E-5</v>
      </c>
    </row>
    <row r="101" spans="1:25">
      <c r="B101" s="1" t="s">
        <v>14</v>
      </c>
      <c r="T101" s="44">
        <f t="shared" ref="T101:Y101" si="6">AVERAGE(T39,T43,T47,T51)</f>
        <v>1.3532477027503043E-4</v>
      </c>
      <c r="U101" s="45">
        <f t="shared" si="6"/>
        <v>-5.825316694353655E-4</v>
      </c>
      <c r="V101" s="45">
        <f t="shared" si="6"/>
        <v>1.7906815314291946E-4</v>
      </c>
      <c r="W101" s="44">
        <f t="shared" si="6"/>
        <v>1.2935944694750234E-4</v>
      </c>
      <c r="X101" s="45">
        <f t="shared" si="6"/>
        <v>-5.2854783544603601E-4</v>
      </c>
      <c r="Y101" s="46">
        <f t="shared" si="6"/>
        <v>1.8946634746808133E-4</v>
      </c>
    </row>
    <row r="102" spans="1:25">
      <c r="B102" s="1" t="s">
        <v>20</v>
      </c>
      <c r="T102" s="44">
        <f t="shared" ref="T102:Y102" si="7">AVERAGE(T55,T59,T63,T67)</f>
        <v>5.0460943448543683E-4</v>
      </c>
      <c r="U102" s="45">
        <f t="shared" si="7"/>
        <v>4.4974879382947419E-4</v>
      </c>
      <c r="V102" s="45">
        <f t="shared" si="7"/>
        <v>-1.1555025282938836E-4</v>
      </c>
      <c r="W102" s="44">
        <f t="shared" si="7"/>
        <v>4.7318150031949724E-4</v>
      </c>
      <c r="X102" s="45">
        <f t="shared" si="7"/>
        <v>3.8333522231984163E-4</v>
      </c>
      <c r="Y102" s="46">
        <f t="shared" si="7"/>
        <v>-4.249970668457892E-4</v>
      </c>
    </row>
    <row r="103" spans="1:25">
      <c r="B103" s="1" t="s">
        <v>30</v>
      </c>
      <c r="T103" s="44"/>
      <c r="U103" s="45"/>
      <c r="V103" s="45"/>
      <c r="W103" s="44"/>
      <c r="X103" s="45"/>
      <c r="Y103" s="46"/>
    </row>
    <row r="104" spans="1:25" ht="12.75" thickBot="1">
      <c r="B104" s="1" t="s">
        <v>67</v>
      </c>
      <c r="T104" s="48">
        <f t="shared" ref="T104:Y104" si="8">AVERAGE(T83,T87,T91,T95)</f>
        <v>2.8897874125072276E-4</v>
      </c>
      <c r="U104" s="49">
        <f t="shared" si="8"/>
        <v>5.6582135197374983E-4</v>
      </c>
      <c r="V104" s="49">
        <f t="shared" si="8"/>
        <v>4.0279784957580889E-4</v>
      </c>
      <c r="W104" s="48">
        <f t="shared" si="8"/>
        <v>2.8763614022633832E-4</v>
      </c>
      <c r="X104" s="49">
        <f t="shared" si="8"/>
        <v>5.2834648535232676E-4</v>
      </c>
      <c r="Y104" s="50">
        <f t="shared" si="8"/>
        <v>3.7183195218490339E-4</v>
      </c>
    </row>
    <row r="105" spans="1:25" ht="12.75" thickBot="1">
      <c r="A105" s="3"/>
      <c r="B105" s="4" t="s">
        <v>31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51" t="e">
        <f t="shared" ref="T105:Y105" si="9">AVERAGE(T3:T82)</f>
        <v>#VALUE!</v>
      </c>
      <c r="U105" s="52" t="e">
        <f t="shared" si="9"/>
        <v>#VALUE!</v>
      </c>
      <c r="V105" s="53" t="e">
        <f t="shared" si="9"/>
        <v>#VALUE!</v>
      </c>
      <c r="W105" s="52" t="e">
        <f t="shared" si="9"/>
        <v>#VALUE!</v>
      </c>
      <c r="X105" s="52" t="e">
        <f t="shared" si="9"/>
        <v>#VALUE!</v>
      </c>
      <c r="Y105" s="53" t="e">
        <f t="shared" si="9"/>
        <v>#VALUE!</v>
      </c>
    </row>
    <row r="106" spans="1:25">
      <c r="B106" s="1" t="s">
        <v>32</v>
      </c>
      <c r="I106" s="54">
        <f>GEOMEAN(I3:I98)</f>
        <v>10.998073375469732</v>
      </c>
      <c r="J106" s="54" t="e">
        <f>GEOMEAN(J3:J98)</f>
        <v>#NUM!</v>
      </c>
      <c r="Q106" s="54">
        <f>GEOMEAN(Q3:Q98)</f>
        <v>27.974336389747343</v>
      </c>
      <c r="R106" s="54" t="e">
        <f>GEOMEAN(R3:R98)</f>
        <v>#NUM!</v>
      </c>
    </row>
    <row r="107" spans="1:25">
      <c r="B107" s="1" t="s">
        <v>33</v>
      </c>
      <c r="Q107" s="55">
        <f>Q106/I106</f>
        <v>2.5435669898458508</v>
      </c>
      <c r="R107" s="55" t="e">
        <f>R106/J106</f>
        <v>#NUM!</v>
      </c>
    </row>
    <row r="108" spans="1:25">
      <c r="B108" s="1" t="s">
        <v>34</v>
      </c>
      <c r="I108" s="54">
        <f>SUM(I3:I98)/3600</f>
        <v>0.36722499999999986</v>
      </c>
      <c r="J108" s="54">
        <f>SUM(J3:J98)</f>
        <v>191.75195277777789</v>
      </c>
      <c r="Q108" s="54">
        <f>SUM(Q3:Q98)/3600</f>
        <v>0.95583333333333376</v>
      </c>
      <c r="R108" s="54">
        <f>SUM(R3:R98)</f>
        <v>559.22687777777787</v>
      </c>
    </row>
    <row r="111" spans="1:25" ht="12.75" thickBot="1">
      <c r="B111" s="1" t="s">
        <v>72</v>
      </c>
      <c r="T111" s="48">
        <f t="shared" ref="T111:Y111" si="10">AVERAGE(T3,T7)</f>
        <v>3.060003986860016E-5</v>
      </c>
      <c r="U111" s="49">
        <f t="shared" si="10"/>
        <v>2.1614000065267591E-4</v>
      </c>
      <c r="V111" s="49">
        <f t="shared" si="10"/>
        <v>6.9584013074597273E-4</v>
      </c>
      <c r="W111" s="48">
        <f t="shared" si="10"/>
        <v>3.2729727397429187E-5</v>
      </c>
      <c r="X111" s="49">
        <f t="shared" si="10"/>
        <v>1.8067444579744629E-4</v>
      </c>
      <c r="Y111" s="50">
        <f t="shared" si="10"/>
        <v>6.4518932119739247E-4</v>
      </c>
    </row>
    <row r="112" spans="1:25" ht="12.75" thickBot="1">
      <c r="A112" s="3"/>
      <c r="B112" s="4" t="s">
        <v>73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8">
        <f t="shared" ref="T112:Y112" si="11">AVERAGE(T3,T7,T19,T23,T27,T31,T35,T39,T43,T47,T51,T55,T59,T63,T67,T71,T75,T79)</f>
        <v>1.8036718821724899E-4</v>
      </c>
      <c r="U112" s="49">
        <f t="shared" si="11"/>
        <v>-3.0347908386437379E-5</v>
      </c>
      <c r="V112" s="50">
        <f t="shared" si="11"/>
        <v>1.1317938063872083E-4</v>
      </c>
      <c r="W112" s="49">
        <f t="shared" si="11"/>
        <v>1.6840205482127057E-4</v>
      </c>
      <c r="X112" s="49">
        <f t="shared" si="11"/>
        <v>-3.5864070258336449E-5</v>
      </c>
      <c r="Y112" s="50">
        <f t="shared" si="11"/>
        <v>-6.7528513680414902E-6</v>
      </c>
    </row>
    <row r="113" spans="2:18">
      <c r="B113" s="1" t="s">
        <v>32</v>
      </c>
      <c r="I113" s="54">
        <f>GEOMEAN(I3:I10,I19:I82)</f>
        <v>11.1933431796003</v>
      </c>
      <c r="J113" s="54" t="e">
        <f>GEOMEAN(J3:J10,J19:J82)</f>
        <v>#NUM!</v>
      </c>
      <c r="Q113" s="54">
        <f>GEOMEAN(Q3:Q10,Q19:Q82)</f>
        <v>27.755388904269314</v>
      </c>
      <c r="R113" s="54" t="e">
        <f>GEOMEAN(R3:R10,R19:R82)</f>
        <v>#NUM!</v>
      </c>
    </row>
    <row r="114" spans="2:18">
      <c r="B114" s="1" t="s">
        <v>33</v>
      </c>
      <c r="Q114" s="55">
        <f>Q113/I113</f>
        <v>2.4796335160037883</v>
      </c>
      <c r="R114" s="55" t="e">
        <f>R113/J113</f>
        <v>#NUM!</v>
      </c>
    </row>
  </sheetData>
  <mergeCells count="4">
    <mergeCell ref="D1:J1"/>
    <mergeCell ref="L1:R1"/>
    <mergeCell ref="T1:V1"/>
    <mergeCell ref="W1:Y1"/>
  </mergeCells>
  <phoneticPr fontId="1" type="noConversion"/>
  <conditionalFormatting sqref="W71:Y82">
    <cfRule type="cellIs" dxfId="399" priority="59" operator="greaterThan">
      <formula>0.03</formula>
    </cfRule>
    <cfRule type="cellIs" dxfId="398" priority="60" stopIfTrue="1" operator="lessThan">
      <formula>-0.03</formula>
    </cfRule>
  </conditionalFormatting>
  <conditionalFormatting sqref="T71:V82">
    <cfRule type="cellIs" dxfId="397" priority="199" operator="greaterThan">
      <formula>0.03</formula>
    </cfRule>
    <cfRule type="cellIs" dxfId="396" priority="200" stopIfTrue="1" operator="lessThan">
      <formula>-0.03</formula>
    </cfRule>
  </conditionalFormatting>
  <conditionalFormatting sqref="T3:V70">
    <cfRule type="cellIs" dxfId="395" priority="197" operator="greaterThan">
      <formula>0.03</formula>
    </cfRule>
    <cfRule type="cellIs" dxfId="394" priority="198" stopIfTrue="1" operator="lessThan">
      <formula>-0.03</formula>
    </cfRule>
  </conditionalFormatting>
  <conditionalFormatting sqref="W3">
    <cfRule type="cellIs" dxfId="393" priority="195" operator="greaterThan">
      <formula>0.03</formula>
    </cfRule>
    <cfRule type="cellIs" dxfId="392" priority="196" stopIfTrue="1" operator="lessThan">
      <formula>-0.03</formula>
    </cfRule>
  </conditionalFormatting>
  <conditionalFormatting sqref="X3">
    <cfRule type="cellIs" dxfId="391" priority="193" operator="greaterThan">
      <formula>0.03</formula>
    </cfRule>
    <cfRule type="cellIs" dxfId="390" priority="194" stopIfTrue="1" operator="lessThan">
      <formula>-0.03</formula>
    </cfRule>
  </conditionalFormatting>
  <conditionalFormatting sqref="Y3">
    <cfRule type="cellIs" dxfId="389" priority="191" operator="greaterThan">
      <formula>0.03</formula>
    </cfRule>
    <cfRule type="cellIs" dxfId="388" priority="192" stopIfTrue="1" operator="lessThan">
      <formula>-0.03</formula>
    </cfRule>
  </conditionalFormatting>
  <conditionalFormatting sqref="W7">
    <cfRule type="cellIs" dxfId="387" priority="189" operator="greaterThan">
      <formula>0.03</formula>
    </cfRule>
    <cfRule type="cellIs" dxfId="386" priority="190" stopIfTrue="1" operator="lessThan">
      <formula>-0.03</formula>
    </cfRule>
  </conditionalFormatting>
  <conditionalFormatting sqref="X7">
    <cfRule type="cellIs" dxfId="385" priority="187" operator="greaterThan">
      <formula>0.03</formula>
    </cfRule>
    <cfRule type="cellIs" dxfId="384" priority="188" stopIfTrue="1" operator="lessThan">
      <formula>-0.03</formula>
    </cfRule>
  </conditionalFormatting>
  <conditionalFormatting sqref="Y7">
    <cfRule type="cellIs" dxfId="383" priority="185" operator="greaterThan">
      <formula>0.03</formula>
    </cfRule>
    <cfRule type="cellIs" dxfId="382" priority="186" stopIfTrue="1" operator="lessThan">
      <formula>-0.03</formula>
    </cfRule>
  </conditionalFormatting>
  <conditionalFormatting sqref="W11">
    <cfRule type="cellIs" dxfId="381" priority="183" operator="greaterThan">
      <formula>0.03</formula>
    </cfRule>
    <cfRule type="cellIs" dxfId="380" priority="184" stopIfTrue="1" operator="lessThan">
      <formula>-0.03</formula>
    </cfRule>
  </conditionalFormatting>
  <conditionalFormatting sqref="X11">
    <cfRule type="cellIs" dxfId="379" priority="181" operator="greaterThan">
      <formula>0.03</formula>
    </cfRule>
    <cfRule type="cellIs" dxfId="378" priority="182" stopIfTrue="1" operator="lessThan">
      <formula>-0.03</formula>
    </cfRule>
  </conditionalFormatting>
  <conditionalFormatting sqref="Y11">
    <cfRule type="cellIs" dxfId="377" priority="179" operator="greaterThan">
      <formula>0.03</formula>
    </cfRule>
    <cfRule type="cellIs" dxfId="376" priority="180" stopIfTrue="1" operator="lessThan">
      <formula>-0.03</formula>
    </cfRule>
  </conditionalFormatting>
  <conditionalFormatting sqref="W15">
    <cfRule type="cellIs" dxfId="375" priority="177" operator="greaterThan">
      <formula>0.03</formula>
    </cfRule>
    <cfRule type="cellIs" dxfId="374" priority="178" stopIfTrue="1" operator="lessThan">
      <formula>-0.03</formula>
    </cfRule>
  </conditionalFormatting>
  <conditionalFormatting sqref="X15">
    <cfRule type="cellIs" dxfId="373" priority="175" operator="greaterThan">
      <formula>0.03</formula>
    </cfRule>
    <cfRule type="cellIs" dxfId="372" priority="176" stopIfTrue="1" operator="lessThan">
      <formula>-0.03</formula>
    </cfRule>
  </conditionalFormatting>
  <conditionalFormatting sqref="Y15">
    <cfRule type="cellIs" dxfId="371" priority="173" operator="greaterThan">
      <formula>0.03</formula>
    </cfRule>
    <cfRule type="cellIs" dxfId="370" priority="174" stopIfTrue="1" operator="lessThan">
      <formula>-0.03</formula>
    </cfRule>
  </conditionalFormatting>
  <conditionalFormatting sqref="W19">
    <cfRule type="cellIs" dxfId="369" priority="171" operator="greaterThan">
      <formula>0.03</formula>
    </cfRule>
    <cfRule type="cellIs" dxfId="368" priority="172" stopIfTrue="1" operator="lessThan">
      <formula>-0.03</formula>
    </cfRule>
  </conditionalFormatting>
  <conditionalFormatting sqref="X19">
    <cfRule type="cellIs" dxfId="367" priority="169" operator="greaterThan">
      <formula>0.03</formula>
    </cfRule>
    <cfRule type="cellIs" dxfId="366" priority="170" stopIfTrue="1" operator="lessThan">
      <formula>-0.03</formula>
    </cfRule>
  </conditionalFormatting>
  <conditionalFormatting sqref="Y19">
    <cfRule type="cellIs" dxfId="365" priority="167" operator="greaterThan">
      <formula>0.03</formula>
    </cfRule>
    <cfRule type="cellIs" dxfId="364" priority="168" stopIfTrue="1" operator="lessThan">
      <formula>-0.03</formula>
    </cfRule>
  </conditionalFormatting>
  <conditionalFormatting sqref="W23">
    <cfRule type="cellIs" dxfId="363" priority="165" operator="greaterThan">
      <formula>0.03</formula>
    </cfRule>
    <cfRule type="cellIs" dxfId="362" priority="166" stopIfTrue="1" operator="lessThan">
      <formula>-0.03</formula>
    </cfRule>
  </conditionalFormatting>
  <conditionalFormatting sqref="X23">
    <cfRule type="cellIs" dxfId="361" priority="163" operator="greaterThan">
      <formula>0.03</formula>
    </cfRule>
    <cfRule type="cellIs" dxfId="360" priority="164" stopIfTrue="1" operator="lessThan">
      <formula>-0.03</formula>
    </cfRule>
  </conditionalFormatting>
  <conditionalFormatting sqref="Y23">
    <cfRule type="cellIs" dxfId="359" priority="161" operator="greaterThan">
      <formula>0.03</formula>
    </cfRule>
    <cfRule type="cellIs" dxfId="358" priority="162" stopIfTrue="1" operator="lessThan">
      <formula>-0.03</formula>
    </cfRule>
  </conditionalFormatting>
  <conditionalFormatting sqref="W27">
    <cfRule type="cellIs" dxfId="357" priority="159" operator="greaterThan">
      <formula>0.03</formula>
    </cfRule>
    <cfRule type="cellIs" dxfId="356" priority="160" stopIfTrue="1" operator="lessThan">
      <formula>-0.03</formula>
    </cfRule>
  </conditionalFormatting>
  <conditionalFormatting sqref="X27">
    <cfRule type="cellIs" dxfId="355" priority="157" operator="greaterThan">
      <formula>0.03</formula>
    </cfRule>
    <cfRule type="cellIs" dxfId="354" priority="158" stopIfTrue="1" operator="lessThan">
      <formula>-0.03</formula>
    </cfRule>
  </conditionalFormatting>
  <conditionalFormatting sqref="Y27">
    <cfRule type="cellIs" dxfId="353" priority="155" operator="greaterThan">
      <formula>0.03</formula>
    </cfRule>
    <cfRule type="cellIs" dxfId="352" priority="156" stopIfTrue="1" operator="lessThan">
      <formula>-0.03</formula>
    </cfRule>
  </conditionalFormatting>
  <conditionalFormatting sqref="W31">
    <cfRule type="cellIs" dxfId="351" priority="153" operator="greaterThan">
      <formula>0.03</formula>
    </cfRule>
    <cfRule type="cellIs" dxfId="350" priority="154" stopIfTrue="1" operator="lessThan">
      <formula>-0.03</formula>
    </cfRule>
  </conditionalFormatting>
  <conditionalFormatting sqref="X31">
    <cfRule type="cellIs" dxfId="349" priority="151" operator="greaterThan">
      <formula>0.03</formula>
    </cfRule>
    <cfRule type="cellIs" dxfId="348" priority="152" stopIfTrue="1" operator="lessThan">
      <formula>-0.03</formula>
    </cfRule>
  </conditionalFormatting>
  <conditionalFormatting sqref="Y31">
    <cfRule type="cellIs" dxfId="347" priority="149" operator="greaterThan">
      <formula>0.03</formula>
    </cfRule>
    <cfRule type="cellIs" dxfId="346" priority="150" stopIfTrue="1" operator="lessThan">
      <formula>-0.03</formula>
    </cfRule>
  </conditionalFormatting>
  <conditionalFormatting sqref="W35">
    <cfRule type="cellIs" dxfId="345" priority="147" operator="greaterThan">
      <formula>0.03</formula>
    </cfRule>
    <cfRule type="cellIs" dxfId="344" priority="148" stopIfTrue="1" operator="lessThan">
      <formula>-0.03</formula>
    </cfRule>
  </conditionalFormatting>
  <conditionalFormatting sqref="X35">
    <cfRule type="cellIs" dxfId="343" priority="145" operator="greaterThan">
      <formula>0.03</formula>
    </cfRule>
    <cfRule type="cellIs" dxfId="342" priority="146" stopIfTrue="1" operator="lessThan">
      <formula>-0.03</formula>
    </cfRule>
  </conditionalFormatting>
  <conditionalFormatting sqref="Y35">
    <cfRule type="cellIs" dxfId="341" priority="143" operator="greaterThan">
      <formula>0.03</formula>
    </cfRule>
    <cfRule type="cellIs" dxfId="340" priority="144" stopIfTrue="1" operator="lessThan">
      <formula>-0.03</formula>
    </cfRule>
  </conditionalFormatting>
  <conditionalFormatting sqref="W39">
    <cfRule type="cellIs" dxfId="339" priority="141" operator="greaterThan">
      <formula>0.03</formula>
    </cfRule>
    <cfRule type="cellIs" dxfId="338" priority="142" stopIfTrue="1" operator="lessThan">
      <formula>-0.03</formula>
    </cfRule>
  </conditionalFormatting>
  <conditionalFormatting sqref="X39">
    <cfRule type="cellIs" dxfId="337" priority="139" operator="greaterThan">
      <formula>0.03</formula>
    </cfRule>
    <cfRule type="cellIs" dxfId="336" priority="140" stopIfTrue="1" operator="lessThan">
      <formula>-0.03</formula>
    </cfRule>
  </conditionalFormatting>
  <conditionalFormatting sqref="Y39">
    <cfRule type="cellIs" dxfId="335" priority="137" operator="greaterThan">
      <formula>0.03</formula>
    </cfRule>
    <cfRule type="cellIs" dxfId="334" priority="138" stopIfTrue="1" operator="lessThan">
      <formula>-0.03</formula>
    </cfRule>
  </conditionalFormatting>
  <conditionalFormatting sqref="W43">
    <cfRule type="cellIs" dxfId="333" priority="135" operator="greaterThan">
      <formula>0.03</formula>
    </cfRule>
    <cfRule type="cellIs" dxfId="332" priority="136" stopIfTrue="1" operator="lessThan">
      <formula>-0.03</formula>
    </cfRule>
  </conditionalFormatting>
  <conditionalFormatting sqref="X43">
    <cfRule type="cellIs" dxfId="331" priority="133" operator="greaterThan">
      <formula>0.03</formula>
    </cfRule>
    <cfRule type="cellIs" dxfId="330" priority="134" stopIfTrue="1" operator="lessThan">
      <formula>-0.03</formula>
    </cfRule>
  </conditionalFormatting>
  <conditionalFormatting sqref="Y43">
    <cfRule type="cellIs" dxfId="329" priority="131" operator="greaterThan">
      <formula>0.03</formula>
    </cfRule>
    <cfRule type="cellIs" dxfId="328" priority="132" stopIfTrue="1" operator="lessThan">
      <formula>-0.03</formula>
    </cfRule>
  </conditionalFormatting>
  <conditionalFormatting sqref="W47">
    <cfRule type="cellIs" dxfId="327" priority="129" operator="greaterThan">
      <formula>0.03</formula>
    </cfRule>
    <cfRule type="cellIs" dxfId="326" priority="130" stopIfTrue="1" operator="lessThan">
      <formula>-0.03</formula>
    </cfRule>
  </conditionalFormatting>
  <conditionalFormatting sqref="X47">
    <cfRule type="cellIs" dxfId="325" priority="127" operator="greaterThan">
      <formula>0.03</formula>
    </cfRule>
    <cfRule type="cellIs" dxfId="324" priority="128" stopIfTrue="1" operator="lessThan">
      <formula>-0.03</formula>
    </cfRule>
  </conditionalFormatting>
  <conditionalFormatting sqref="Y47">
    <cfRule type="cellIs" dxfId="323" priority="125" operator="greaterThan">
      <formula>0.03</formula>
    </cfRule>
    <cfRule type="cellIs" dxfId="322" priority="126" stopIfTrue="1" operator="lessThan">
      <formula>-0.03</formula>
    </cfRule>
  </conditionalFormatting>
  <conditionalFormatting sqref="W51">
    <cfRule type="cellIs" dxfId="321" priority="123" operator="greaterThan">
      <formula>0.03</formula>
    </cfRule>
    <cfRule type="cellIs" dxfId="320" priority="124" stopIfTrue="1" operator="lessThan">
      <formula>-0.03</formula>
    </cfRule>
  </conditionalFormatting>
  <conditionalFormatting sqref="X51">
    <cfRule type="cellIs" dxfId="319" priority="121" operator="greaterThan">
      <formula>0.03</formula>
    </cfRule>
    <cfRule type="cellIs" dxfId="318" priority="122" stopIfTrue="1" operator="lessThan">
      <formula>-0.03</formula>
    </cfRule>
  </conditionalFormatting>
  <conditionalFormatting sqref="Y51">
    <cfRule type="cellIs" dxfId="317" priority="119" operator="greaterThan">
      <formula>0.03</formula>
    </cfRule>
    <cfRule type="cellIs" dxfId="316" priority="120" stopIfTrue="1" operator="lessThan">
      <formula>-0.03</formula>
    </cfRule>
  </conditionalFormatting>
  <conditionalFormatting sqref="W55">
    <cfRule type="cellIs" dxfId="315" priority="117" operator="greaterThan">
      <formula>0.03</formula>
    </cfRule>
    <cfRule type="cellIs" dxfId="314" priority="118" stopIfTrue="1" operator="lessThan">
      <formula>-0.03</formula>
    </cfRule>
  </conditionalFormatting>
  <conditionalFormatting sqref="X55">
    <cfRule type="cellIs" dxfId="313" priority="115" operator="greaterThan">
      <formula>0.03</formula>
    </cfRule>
    <cfRule type="cellIs" dxfId="312" priority="116" stopIfTrue="1" operator="lessThan">
      <formula>-0.03</formula>
    </cfRule>
  </conditionalFormatting>
  <conditionalFormatting sqref="Y55">
    <cfRule type="cellIs" dxfId="311" priority="113" operator="greaterThan">
      <formula>0.03</formula>
    </cfRule>
    <cfRule type="cellIs" dxfId="310" priority="114" stopIfTrue="1" operator="lessThan">
      <formula>-0.03</formula>
    </cfRule>
  </conditionalFormatting>
  <conditionalFormatting sqref="W59">
    <cfRule type="cellIs" dxfId="309" priority="111" operator="greaterThan">
      <formula>0.03</formula>
    </cfRule>
    <cfRule type="cellIs" dxfId="308" priority="112" stopIfTrue="1" operator="lessThan">
      <formula>-0.03</formula>
    </cfRule>
  </conditionalFormatting>
  <conditionalFormatting sqref="X59">
    <cfRule type="cellIs" dxfId="307" priority="109" operator="greaterThan">
      <formula>0.03</formula>
    </cfRule>
    <cfRule type="cellIs" dxfId="306" priority="110" stopIfTrue="1" operator="lessThan">
      <formula>-0.03</formula>
    </cfRule>
  </conditionalFormatting>
  <conditionalFormatting sqref="Y59">
    <cfRule type="cellIs" dxfId="305" priority="107" operator="greaterThan">
      <formula>0.03</formula>
    </cfRule>
    <cfRule type="cellIs" dxfId="304" priority="108" stopIfTrue="1" operator="lessThan">
      <formula>-0.03</formula>
    </cfRule>
  </conditionalFormatting>
  <conditionalFormatting sqref="W63">
    <cfRule type="cellIs" dxfId="303" priority="105" operator="greaterThan">
      <formula>0.03</formula>
    </cfRule>
    <cfRule type="cellIs" dxfId="302" priority="106" stopIfTrue="1" operator="lessThan">
      <formula>-0.03</formula>
    </cfRule>
  </conditionalFormatting>
  <conditionalFormatting sqref="X63">
    <cfRule type="cellIs" dxfId="301" priority="103" operator="greaterThan">
      <formula>0.03</formula>
    </cfRule>
    <cfRule type="cellIs" dxfId="300" priority="104" stopIfTrue="1" operator="lessThan">
      <formula>-0.03</formula>
    </cfRule>
  </conditionalFormatting>
  <conditionalFormatting sqref="Y63">
    <cfRule type="cellIs" dxfId="299" priority="101" operator="greaterThan">
      <formula>0.03</formula>
    </cfRule>
    <cfRule type="cellIs" dxfId="298" priority="102" stopIfTrue="1" operator="lessThan">
      <formula>-0.03</formula>
    </cfRule>
  </conditionalFormatting>
  <conditionalFormatting sqref="W67">
    <cfRule type="cellIs" dxfId="297" priority="99" operator="greaterThan">
      <formula>0.03</formula>
    </cfRule>
    <cfRule type="cellIs" dxfId="296" priority="100" stopIfTrue="1" operator="lessThan">
      <formula>-0.03</formula>
    </cfRule>
  </conditionalFormatting>
  <conditionalFormatting sqref="X67">
    <cfRule type="cellIs" dxfId="295" priority="97" operator="greaterThan">
      <formula>0.03</formula>
    </cfRule>
    <cfRule type="cellIs" dxfId="294" priority="98" stopIfTrue="1" operator="lessThan">
      <formula>-0.03</formula>
    </cfRule>
  </conditionalFormatting>
  <conditionalFormatting sqref="Y67">
    <cfRule type="cellIs" dxfId="293" priority="95" operator="greaterThan">
      <formula>0.03</formula>
    </cfRule>
    <cfRule type="cellIs" dxfId="292" priority="96" stopIfTrue="1" operator="lessThan">
      <formula>-0.03</formula>
    </cfRule>
  </conditionalFormatting>
  <conditionalFormatting sqref="W6:X6">
    <cfRule type="cellIs" dxfId="291" priority="93" operator="greaterThan">
      <formula>0.03</formula>
    </cfRule>
    <cfRule type="cellIs" dxfId="290" priority="94" stopIfTrue="1" operator="lessThan">
      <formula>-0.03</formula>
    </cfRule>
  </conditionalFormatting>
  <conditionalFormatting sqref="W10:X10">
    <cfRule type="cellIs" dxfId="289" priority="91" operator="greaterThan">
      <formula>0.03</formula>
    </cfRule>
    <cfRule type="cellIs" dxfId="288" priority="92" stopIfTrue="1" operator="lessThan">
      <formula>-0.03</formula>
    </cfRule>
  </conditionalFormatting>
  <conditionalFormatting sqref="W14:X14">
    <cfRule type="cellIs" dxfId="287" priority="89" operator="greaterThan">
      <formula>0.03</formula>
    </cfRule>
    <cfRule type="cellIs" dxfId="286" priority="90" stopIfTrue="1" operator="lessThan">
      <formula>-0.03</formula>
    </cfRule>
  </conditionalFormatting>
  <conditionalFormatting sqref="W18:X18">
    <cfRule type="cellIs" dxfId="285" priority="87" operator="greaterThan">
      <formula>0.03</formula>
    </cfRule>
    <cfRule type="cellIs" dxfId="284" priority="88" stopIfTrue="1" operator="lessThan">
      <formula>-0.03</formula>
    </cfRule>
  </conditionalFormatting>
  <conditionalFormatting sqref="W22:X22">
    <cfRule type="cellIs" dxfId="283" priority="85" operator="greaterThan">
      <formula>0.03</formula>
    </cfRule>
    <cfRule type="cellIs" dxfId="282" priority="86" stopIfTrue="1" operator="lessThan">
      <formula>-0.03</formula>
    </cfRule>
  </conditionalFormatting>
  <conditionalFormatting sqref="W26:X26">
    <cfRule type="cellIs" dxfId="281" priority="83" operator="greaterThan">
      <formula>0.03</formula>
    </cfRule>
    <cfRule type="cellIs" dxfId="280" priority="84" stopIfTrue="1" operator="lessThan">
      <formula>-0.03</formula>
    </cfRule>
  </conditionalFormatting>
  <conditionalFormatting sqref="W30:X30">
    <cfRule type="cellIs" dxfId="279" priority="81" operator="greaterThan">
      <formula>0.03</formula>
    </cfRule>
    <cfRule type="cellIs" dxfId="278" priority="82" stopIfTrue="1" operator="lessThan">
      <formula>-0.03</formula>
    </cfRule>
  </conditionalFormatting>
  <conditionalFormatting sqref="W34:X34">
    <cfRule type="cellIs" dxfId="277" priority="79" operator="greaterThan">
      <formula>0.03</formula>
    </cfRule>
    <cfRule type="cellIs" dxfId="276" priority="80" stopIfTrue="1" operator="lessThan">
      <formula>-0.03</formula>
    </cfRule>
  </conditionalFormatting>
  <conditionalFormatting sqref="W38:X38">
    <cfRule type="cellIs" dxfId="275" priority="77" operator="greaterThan">
      <formula>0.03</formula>
    </cfRule>
    <cfRule type="cellIs" dxfId="274" priority="78" stopIfTrue="1" operator="lessThan">
      <formula>-0.03</formula>
    </cfRule>
  </conditionalFormatting>
  <conditionalFormatting sqref="W42:X42">
    <cfRule type="cellIs" dxfId="273" priority="75" operator="greaterThan">
      <formula>0.03</formula>
    </cfRule>
    <cfRule type="cellIs" dxfId="272" priority="76" stopIfTrue="1" operator="lessThan">
      <formula>-0.03</formula>
    </cfRule>
  </conditionalFormatting>
  <conditionalFormatting sqref="W46:X46">
    <cfRule type="cellIs" dxfId="271" priority="73" operator="greaterThan">
      <formula>0.03</formula>
    </cfRule>
    <cfRule type="cellIs" dxfId="270" priority="74" stopIfTrue="1" operator="lessThan">
      <formula>-0.03</formula>
    </cfRule>
  </conditionalFormatting>
  <conditionalFormatting sqref="W50:X50">
    <cfRule type="cellIs" dxfId="269" priority="71" operator="greaterThan">
      <formula>0.03</formula>
    </cfRule>
    <cfRule type="cellIs" dxfId="268" priority="72" stopIfTrue="1" operator="lessThan">
      <formula>-0.03</formula>
    </cfRule>
  </conditionalFormatting>
  <conditionalFormatting sqref="W54:X54">
    <cfRule type="cellIs" dxfId="267" priority="69" operator="greaterThan">
      <formula>0.03</formula>
    </cfRule>
    <cfRule type="cellIs" dxfId="266" priority="70" stopIfTrue="1" operator="lessThan">
      <formula>-0.03</formula>
    </cfRule>
  </conditionalFormatting>
  <conditionalFormatting sqref="W58:X58">
    <cfRule type="cellIs" dxfId="265" priority="67" operator="greaterThan">
      <formula>0.03</formula>
    </cfRule>
    <cfRule type="cellIs" dxfId="264" priority="68" stopIfTrue="1" operator="lessThan">
      <formula>-0.03</formula>
    </cfRule>
  </conditionalFormatting>
  <conditionalFormatting sqref="W62:X62">
    <cfRule type="cellIs" dxfId="263" priority="65" operator="greaterThan">
      <formula>0.03</formula>
    </cfRule>
    <cfRule type="cellIs" dxfId="262" priority="66" stopIfTrue="1" operator="lessThan">
      <formula>-0.03</formula>
    </cfRule>
  </conditionalFormatting>
  <conditionalFormatting sqref="W66:X66">
    <cfRule type="cellIs" dxfId="261" priority="63" operator="greaterThan">
      <formula>0.03</formula>
    </cfRule>
    <cfRule type="cellIs" dxfId="260" priority="64" stopIfTrue="1" operator="lessThan">
      <formula>-0.03</formula>
    </cfRule>
  </conditionalFormatting>
  <conditionalFormatting sqref="W70:X70">
    <cfRule type="cellIs" dxfId="259" priority="61" operator="greaterThan">
      <formula>0.03</formula>
    </cfRule>
    <cfRule type="cellIs" dxfId="258" priority="62" stopIfTrue="1" operator="lessThan">
      <formula>-0.03</formula>
    </cfRule>
  </conditionalFormatting>
  <conditionalFormatting sqref="T83:V98">
    <cfRule type="cellIs" dxfId="257" priority="57" operator="greaterThan">
      <formula>0.03</formula>
    </cfRule>
    <cfRule type="cellIs" dxfId="256" priority="58" stopIfTrue="1" operator="lessThan">
      <formula>-0.03</formula>
    </cfRule>
  </conditionalFormatting>
  <conditionalFormatting sqref="W83">
    <cfRule type="cellIs" dxfId="255" priority="55" operator="greaterThan">
      <formula>0.03</formula>
    </cfRule>
    <cfRule type="cellIs" dxfId="254" priority="56" stopIfTrue="1" operator="lessThan">
      <formula>-0.03</formula>
    </cfRule>
  </conditionalFormatting>
  <conditionalFormatting sqref="X83">
    <cfRule type="cellIs" dxfId="253" priority="53" operator="greaterThan">
      <formula>0.03</formula>
    </cfRule>
    <cfRule type="cellIs" dxfId="252" priority="54" stopIfTrue="1" operator="lessThan">
      <formula>-0.03</formula>
    </cfRule>
  </conditionalFormatting>
  <conditionalFormatting sqref="Y83">
    <cfRule type="cellIs" dxfId="251" priority="51" operator="greaterThan">
      <formula>0.03</formula>
    </cfRule>
    <cfRule type="cellIs" dxfId="250" priority="52" stopIfTrue="1" operator="lessThan">
      <formula>-0.03</formula>
    </cfRule>
  </conditionalFormatting>
  <conditionalFormatting sqref="W87">
    <cfRule type="cellIs" dxfId="249" priority="49" operator="greaterThan">
      <formula>0.03</formula>
    </cfRule>
    <cfRule type="cellIs" dxfId="248" priority="50" stopIfTrue="1" operator="lessThan">
      <formula>-0.03</formula>
    </cfRule>
  </conditionalFormatting>
  <conditionalFormatting sqref="X87">
    <cfRule type="cellIs" dxfId="247" priority="47" operator="greaterThan">
      <formula>0.03</formula>
    </cfRule>
    <cfRule type="cellIs" dxfId="246" priority="48" stopIfTrue="1" operator="lessThan">
      <formula>-0.03</formula>
    </cfRule>
  </conditionalFormatting>
  <conditionalFormatting sqref="Y87">
    <cfRule type="cellIs" dxfId="245" priority="45" operator="greaterThan">
      <formula>0.03</formula>
    </cfRule>
    <cfRule type="cellIs" dxfId="244" priority="46" stopIfTrue="1" operator="lessThan">
      <formula>-0.03</formula>
    </cfRule>
  </conditionalFormatting>
  <conditionalFormatting sqref="W91">
    <cfRule type="cellIs" dxfId="243" priority="43" operator="greaterThan">
      <formula>0.03</formula>
    </cfRule>
    <cfRule type="cellIs" dxfId="242" priority="44" stopIfTrue="1" operator="lessThan">
      <formula>-0.03</formula>
    </cfRule>
  </conditionalFormatting>
  <conditionalFormatting sqref="X91">
    <cfRule type="cellIs" dxfId="241" priority="41" operator="greaterThan">
      <formula>0.03</formula>
    </cfRule>
    <cfRule type="cellIs" dxfId="240" priority="42" stopIfTrue="1" operator="lessThan">
      <formula>-0.03</formula>
    </cfRule>
  </conditionalFormatting>
  <conditionalFormatting sqref="Y91">
    <cfRule type="cellIs" dxfId="239" priority="39" operator="greaterThan">
      <formula>0.03</formula>
    </cfRule>
    <cfRule type="cellIs" dxfId="238" priority="40" stopIfTrue="1" operator="lessThan">
      <formula>-0.03</formula>
    </cfRule>
  </conditionalFormatting>
  <conditionalFormatting sqref="W95">
    <cfRule type="cellIs" dxfId="237" priority="37" operator="greaterThan">
      <formula>0.03</formula>
    </cfRule>
    <cfRule type="cellIs" dxfId="236" priority="38" stopIfTrue="1" operator="lessThan">
      <formula>-0.03</formula>
    </cfRule>
  </conditionalFormatting>
  <conditionalFormatting sqref="X95">
    <cfRule type="cellIs" dxfId="235" priority="35" operator="greaterThan">
      <formula>0.03</formula>
    </cfRule>
    <cfRule type="cellIs" dxfId="234" priority="36" stopIfTrue="1" operator="lessThan">
      <formula>-0.03</formula>
    </cfRule>
  </conditionalFormatting>
  <conditionalFormatting sqref="Y95">
    <cfRule type="cellIs" dxfId="233" priority="33" operator="greaterThan">
      <formula>0.03</formula>
    </cfRule>
    <cfRule type="cellIs" dxfId="232" priority="34" stopIfTrue="1" operator="lessThan">
      <formula>-0.03</formula>
    </cfRule>
  </conditionalFormatting>
  <conditionalFormatting sqref="W86:X86">
    <cfRule type="cellIs" dxfId="231" priority="31" operator="greaterThan">
      <formula>0.03</formula>
    </cfRule>
    <cfRule type="cellIs" dxfId="230" priority="32" stopIfTrue="1" operator="lessThan">
      <formula>-0.03</formula>
    </cfRule>
  </conditionalFormatting>
  <conditionalFormatting sqref="W90:X90">
    <cfRule type="cellIs" dxfId="229" priority="29" operator="greaterThan">
      <formula>0.03</formula>
    </cfRule>
    <cfRule type="cellIs" dxfId="228" priority="30" stopIfTrue="1" operator="lessThan">
      <formula>-0.03</formula>
    </cfRule>
  </conditionalFormatting>
  <conditionalFormatting sqref="W94:X94">
    <cfRule type="cellIs" dxfId="227" priority="27" operator="greaterThan">
      <formula>0.03</formula>
    </cfRule>
    <cfRule type="cellIs" dxfId="226" priority="28" stopIfTrue="1" operator="lessThan">
      <formula>-0.03</formula>
    </cfRule>
  </conditionalFormatting>
  <conditionalFormatting sqref="W98:X98">
    <cfRule type="cellIs" dxfId="225" priority="25" operator="greaterThan">
      <formula>0.03</formula>
    </cfRule>
    <cfRule type="cellIs" dxfId="224" priority="26" stopIfTrue="1" operator="lessThan">
      <formula>-0.03</formula>
    </cfRule>
  </conditionalFormatting>
  <conditionalFormatting sqref="T105:V105">
    <cfRule type="cellIs" dxfId="223" priority="23" operator="greaterThan">
      <formula>0.03</formula>
    </cfRule>
    <cfRule type="cellIs" dxfId="222" priority="24" stopIfTrue="1" operator="lessThan">
      <formula>-0.03</formula>
    </cfRule>
  </conditionalFormatting>
  <conditionalFormatting sqref="W105:Y105">
    <cfRule type="cellIs" dxfId="221" priority="21" operator="greaterThan">
      <formula>0.03</formula>
    </cfRule>
    <cfRule type="cellIs" dxfId="220" priority="22" stopIfTrue="1" operator="lessThan">
      <formula>-0.03</formula>
    </cfRule>
  </conditionalFormatting>
  <conditionalFormatting sqref="T99:V104">
    <cfRule type="cellIs" dxfId="219" priority="19" operator="greaterThan">
      <formula>0.03</formula>
    </cfRule>
    <cfRule type="cellIs" dxfId="218" priority="20" stopIfTrue="1" operator="lessThan">
      <formula>-0.03</formula>
    </cfRule>
  </conditionalFormatting>
  <conditionalFormatting sqref="W99:Y103">
    <cfRule type="cellIs" dxfId="217" priority="17" operator="greaterThan">
      <formula>0.03</formula>
    </cfRule>
    <cfRule type="cellIs" dxfId="216" priority="18" stopIfTrue="1" operator="lessThan">
      <formula>-0.03</formula>
    </cfRule>
  </conditionalFormatting>
  <conditionalFormatting sqref="W104">
    <cfRule type="cellIs" dxfId="215" priority="15" operator="greaterThan">
      <formula>0.03</formula>
    </cfRule>
    <cfRule type="cellIs" dxfId="214" priority="16" stopIfTrue="1" operator="lessThan">
      <formula>-0.03</formula>
    </cfRule>
  </conditionalFormatting>
  <conditionalFormatting sqref="X104">
    <cfRule type="cellIs" dxfId="213" priority="13" operator="greaterThan">
      <formula>0.03</formula>
    </cfRule>
    <cfRule type="cellIs" dxfId="212" priority="14" stopIfTrue="1" operator="lessThan">
      <formula>-0.03</formula>
    </cfRule>
  </conditionalFormatting>
  <conditionalFormatting sqref="Y104">
    <cfRule type="cellIs" dxfId="211" priority="11" operator="greaterThan">
      <formula>0.03</formula>
    </cfRule>
    <cfRule type="cellIs" dxfId="210" priority="12" stopIfTrue="1" operator="lessThan">
      <formula>-0.03</formula>
    </cfRule>
  </conditionalFormatting>
  <conditionalFormatting sqref="T111:V112">
    <cfRule type="cellIs" dxfId="209" priority="9" operator="greaterThan">
      <formula>0.03</formula>
    </cfRule>
    <cfRule type="cellIs" dxfId="208" priority="10" stopIfTrue="1" operator="lessThan">
      <formula>-0.03</formula>
    </cfRule>
  </conditionalFormatting>
  <conditionalFormatting sqref="W112:Y112">
    <cfRule type="cellIs" dxfId="207" priority="7" operator="greaterThan">
      <formula>0.03</formula>
    </cfRule>
    <cfRule type="cellIs" dxfId="206" priority="8" stopIfTrue="1" operator="lessThan">
      <formula>-0.03</formula>
    </cfRule>
  </conditionalFormatting>
  <conditionalFormatting sqref="W111">
    <cfRule type="cellIs" dxfId="205" priority="5" operator="greaterThan">
      <formula>0.03</formula>
    </cfRule>
    <cfRule type="cellIs" dxfId="204" priority="6" stopIfTrue="1" operator="lessThan">
      <formula>-0.03</formula>
    </cfRule>
  </conditionalFormatting>
  <conditionalFormatting sqref="X111">
    <cfRule type="cellIs" dxfId="203" priority="3" operator="greaterThan">
      <formula>0.03</formula>
    </cfRule>
    <cfRule type="cellIs" dxfId="202" priority="4" stopIfTrue="1" operator="lessThan">
      <formula>-0.03</formula>
    </cfRule>
  </conditionalFormatting>
  <conditionalFormatting sqref="Y111">
    <cfRule type="cellIs" dxfId="201" priority="1" operator="greaterThan">
      <formula>0.03</formula>
    </cfRule>
    <cfRule type="cellIs" dxfId="200" priority="2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2"/>
  <dimension ref="A1:Y114"/>
  <sheetViews>
    <sheetView tabSelected="1" workbookViewId="0">
      <selection activeCell="L1" sqref="L1:R1"/>
    </sheetView>
  </sheetViews>
  <sheetFormatPr defaultColWidth="10.875" defaultRowHeight="12"/>
  <cols>
    <col min="1" max="1" width="8.375" style="1" customWidth="1"/>
    <col min="2" max="2" width="14.875" style="1" customWidth="1"/>
    <col min="3" max="3" width="7.875" style="1" customWidth="1"/>
    <col min="4" max="4" width="9.875" style="1" customWidth="1"/>
    <col min="5" max="7" width="6.875" style="1" customWidth="1"/>
    <col min="8" max="10" width="8.875" style="1" customWidth="1"/>
    <col min="11" max="11" width="2.875" style="1" customWidth="1"/>
    <col min="12" max="12" width="9.875" style="1" customWidth="1"/>
    <col min="13" max="15" width="6.875" style="1" customWidth="1"/>
    <col min="16" max="18" width="8.875" style="1" customWidth="1"/>
    <col min="19" max="19" width="2.875" style="1" customWidth="1"/>
    <col min="20" max="25" width="8.875" style="1" customWidth="1"/>
    <col min="26" max="16384" width="10.875" style="1"/>
  </cols>
  <sheetData>
    <row r="1" spans="1:25" ht="12.75" thickBot="1">
      <c r="D1" s="103" t="s">
        <v>76</v>
      </c>
      <c r="E1" s="104"/>
      <c r="F1" s="104"/>
      <c r="G1" s="104"/>
      <c r="H1" s="104"/>
      <c r="I1" s="104"/>
      <c r="J1" s="105"/>
      <c r="L1" s="103" t="s">
        <v>77</v>
      </c>
      <c r="M1" s="104"/>
      <c r="N1" s="104"/>
      <c r="O1" s="104"/>
      <c r="P1" s="104"/>
      <c r="Q1" s="104"/>
      <c r="R1" s="105"/>
      <c r="S1" s="2"/>
      <c r="T1" s="103" t="s">
        <v>56</v>
      </c>
      <c r="U1" s="104"/>
      <c r="V1" s="105"/>
      <c r="W1" s="103" t="s">
        <v>57</v>
      </c>
      <c r="X1" s="104"/>
      <c r="Y1" s="105"/>
    </row>
    <row r="2" spans="1:25" ht="12.75" thickBot="1">
      <c r="A2" s="3"/>
      <c r="B2" s="4"/>
      <c r="C2" s="5" t="s">
        <v>1</v>
      </c>
      <c r="D2" s="6" t="s">
        <v>35</v>
      </c>
      <c r="E2" s="7" t="s">
        <v>36</v>
      </c>
      <c r="F2" s="7" t="s">
        <v>37</v>
      </c>
      <c r="G2" s="7" t="s">
        <v>38</v>
      </c>
      <c r="H2" s="7" t="s">
        <v>39</v>
      </c>
      <c r="I2" s="7" t="s">
        <v>40</v>
      </c>
      <c r="J2" s="8" t="s">
        <v>41</v>
      </c>
      <c r="K2" s="2"/>
      <c r="L2" s="6" t="s">
        <v>35</v>
      </c>
      <c r="M2" s="7" t="s">
        <v>36</v>
      </c>
      <c r="N2" s="7" t="s">
        <v>37</v>
      </c>
      <c r="O2" s="7" t="s">
        <v>38</v>
      </c>
      <c r="P2" s="7" t="s">
        <v>39</v>
      </c>
      <c r="Q2" s="7" t="s">
        <v>40</v>
      </c>
      <c r="R2" s="8" t="s">
        <v>41</v>
      </c>
      <c r="S2" s="9"/>
      <c r="T2" s="6" t="s">
        <v>42</v>
      </c>
      <c r="U2" s="7" t="s">
        <v>43</v>
      </c>
      <c r="V2" s="8" t="s">
        <v>44</v>
      </c>
      <c r="W2" s="10" t="s">
        <v>42</v>
      </c>
      <c r="X2" s="11" t="s">
        <v>43</v>
      </c>
      <c r="Y2" s="12" t="s">
        <v>44</v>
      </c>
    </row>
    <row r="3" spans="1:25">
      <c r="A3" s="13" t="s">
        <v>2</v>
      </c>
      <c r="B3" s="13" t="s">
        <v>3</v>
      </c>
      <c r="C3" s="13">
        <v>22</v>
      </c>
      <c r="D3" s="17">
        <v>12993.5376</v>
      </c>
      <c r="E3" s="18">
        <v>41.908499999999997</v>
      </c>
      <c r="F3" s="18">
        <v>41.6785</v>
      </c>
      <c r="G3" s="18">
        <v>44.425899999999999</v>
      </c>
      <c r="H3" s="18">
        <v>17972</v>
      </c>
      <c r="I3" s="18">
        <v>42.86</v>
      </c>
      <c r="J3" s="16">
        <f>H3/3600</f>
        <v>4.9922222222222219</v>
      </c>
      <c r="L3" s="17">
        <v>12992.448</v>
      </c>
      <c r="M3" s="18">
        <v>41.907899999999998</v>
      </c>
      <c r="N3" s="18">
        <v>41.677599999999998</v>
      </c>
      <c r="O3" s="18">
        <v>44.425800000000002</v>
      </c>
      <c r="P3" s="18">
        <v>27054.21</v>
      </c>
      <c r="Q3" s="18">
        <v>65.73</v>
      </c>
      <c r="R3" s="16">
        <f>P3/3600</f>
        <v>7.5150583333333332</v>
      </c>
      <c r="S3" s="20"/>
      <c r="T3" s="21">
        <f>bdrate($D3:$D6,E3:E6,$L3:$L6,M3:M6)</f>
        <v>1.1251145996360457E-4</v>
      </c>
      <c r="U3" s="22">
        <f>bdrate($D3:$D6,F3:F6,$L3:$L6,N3:N6)</f>
        <v>-3.7855744614456732E-4</v>
      </c>
      <c r="V3" s="23">
        <f>bdrate($D3:$D6,G3:G6,$L3:$L6,O3:O6)</f>
        <v>3.3690925941387562E-4</v>
      </c>
      <c r="W3" s="21">
        <f>bdrateOld($D3:$D6,E3:E6,$L3:$L6,M3:M6)</f>
        <v>1.2135076656449861E-4</v>
      </c>
      <c r="X3" s="22">
        <f>bdrateOld($D3:$D6,F3:F6,$L3:$L6,N3:N6)</f>
        <v>-5.4271445550002628E-4</v>
      </c>
      <c r="Y3" s="23">
        <f>bdrateOld($D3:$D6,G3:G6,$L3:$L6,O3:O6)</f>
        <v>3.682388314572016E-4</v>
      </c>
    </row>
    <row r="4" spans="1:25">
      <c r="A4" s="24" t="s">
        <v>4</v>
      </c>
      <c r="B4" s="24"/>
      <c r="C4" s="24">
        <v>27</v>
      </c>
      <c r="D4" s="28">
        <v>5283.9488000000001</v>
      </c>
      <c r="E4" s="29">
        <v>39.394199999999998</v>
      </c>
      <c r="F4" s="29">
        <v>39.976999999999997</v>
      </c>
      <c r="G4" s="29">
        <v>42.482100000000003</v>
      </c>
      <c r="H4" s="29">
        <v>15904.44</v>
      </c>
      <c r="I4" s="29">
        <v>37.32</v>
      </c>
      <c r="J4" s="27">
        <f t="shared" ref="J4:J67" si="0">H4/3600</f>
        <v>4.4179000000000004</v>
      </c>
      <c r="L4" s="28">
        <v>5285.9664000000002</v>
      </c>
      <c r="M4" s="29">
        <v>39.394799999999996</v>
      </c>
      <c r="N4" s="29">
        <v>39.978999999999999</v>
      </c>
      <c r="O4" s="29">
        <v>42.481400000000001</v>
      </c>
      <c r="P4" s="29">
        <v>24250</v>
      </c>
      <c r="Q4" s="29">
        <v>57.79</v>
      </c>
      <c r="R4" s="27">
        <f t="shared" ref="R4:R67" si="1">P4/3600</f>
        <v>6.7361111111111107</v>
      </c>
      <c r="S4" s="20"/>
      <c r="T4" s="31"/>
      <c r="U4" s="32"/>
      <c r="V4" s="33"/>
      <c r="W4" s="31"/>
      <c r="X4" s="32"/>
      <c r="Y4" s="33"/>
    </row>
    <row r="5" spans="1:25">
      <c r="A5" s="24"/>
      <c r="B5" s="24"/>
      <c r="C5" s="24">
        <v>32</v>
      </c>
      <c r="D5" s="28">
        <v>2544.4879999999998</v>
      </c>
      <c r="E5" s="29">
        <v>36.820799999999998</v>
      </c>
      <c r="F5" s="29">
        <v>38.701500000000003</v>
      </c>
      <c r="G5" s="29">
        <v>40.950200000000002</v>
      </c>
      <c r="H5" s="29">
        <v>14742.3</v>
      </c>
      <c r="I5" s="29">
        <v>33.25</v>
      </c>
      <c r="J5" s="27">
        <f t="shared" si="0"/>
        <v>4.0950833333333332</v>
      </c>
      <c r="L5" s="28">
        <v>2546.4784</v>
      </c>
      <c r="M5" s="29">
        <v>36.823099999999997</v>
      </c>
      <c r="N5" s="29">
        <v>38.702199999999998</v>
      </c>
      <c r="O5" s="29">
        <v>40.951500000000003</v>
      </c>
      <c r="P5" s="29">
        <v>22209.67</v>
      </c>
      <c r="Q5" s="29">
        <v>51.64</v>
      </c>
      <c r="R5" s="27">
        <f t="shared" si="1"/>
        <v>6.1693527777777772</v>
      </c>
      <c r="S5" s="20"/>
      <c r="T5" s="31"/>
      <c r="U5" s="32"/>
      <c r="V5" s="33"/>
      <c r="W5" s="31"/>
      <c r="X5" s="32"/>
      <c r="Y5" s="33"/>
    </row>
    <row r="6" spans="1:25" ht="12.75" thickBot="1">
      <c r="A6" s="24"/>
      <c r="B6" s="34"/>
      <c r="C6" s="34">
        <v>37</v>
      </c>
      <c r="D6" s="38">
        <v>1324.672</v>
      </c>
      <c r="E6" s="39">
        <v>34.141800000000003</v>
      </c>
      <c r="F6" s="39">
        <v>37.730499999999999</v>
      </c>
      <c r="G6" s="39">
        <v>39.869300000000003</v>
      </c>
      <c r="H6" s="39">
        <v>14014.16</v>
      </c>
      <c r="I6" s="39">
        <v>29.49</v>
      </c>
      <c r="J6" s="37">
        <f t="shared" si="0"/>
        <v>3.8928222222222222</v>
      </c>
      <c r="L6" s="38">
        <v>1323.7184</v>
      </c>
      <c r="M6" s="39">
        <v>34.140099999999997</v>
      </c>
      <c r="N6" s="39">
        <v>37.732799999999997</v>
      </c>
      <c r="O6" s="39">
        <v>39.868400000000001</v>
      </c>
      <c r="P6" s="39">
        <v>21641.59</v>
      </c>
      <c r="Q6" s="39">
        <v>37.28</v>
      </c>
      <c r="R6" s="37">
        <f t="shared" si="1"/>
        <v>6.0115527777777782</v>
      </c>
      <c r="S6" s="20"/>
      <c r="T6" s="41"/>
      <c r="U6" s="42"/>
      <c r="V6" s="43"/>
      <c r="W6" s="41"/>
      <c r="X6" s="42"/>
      <c r="Y6" s="43"/>
    </row>
    <row r="7" spans="1:25">
      <c r="A7" s="24"/>
      <c r="B7" s="13" t="s">
        <v>5</v>
      </c>
      <c r="C7" s="13">
        <v>22</v>
      </c>
      <c r="D7" s="17">
        <v>32931.031999999999</v>
      </c>
      <c r="E7" s="18">
        <v>40.490099999999998</v>
      </c>
      <c r="F7" s="18">
        <v>45.2819</v>
      </c>
      <c r="G7" s="18">
        <v>44.893599999999999</v>
      </c>
      <c r="H7" s="18">
        <v>25798.04</v>
      </c>
      <c r="I7" s="18">
        <v>60.86</v>
      </c>
      <c r="J7" s="16">
        <f t="shared" si="0"/>
        <v>7.1661222222222225</v>
      </c>
      <c r="L7" s="17">
        <v>32934.587200000002</v>
      </c>
      <c r="M7" s="18">
        <v>40.490299999999998</v>
      </c>
      <c r="N7" s="18">
        <v>45.282299999999999</v>
      </c>
      <c r="O7" s="18">
        <v>44.892200000000003</v>
      </c>
      <c r="P7" s="18">
        <v>40590.629999999997</v>
      </c>
      <c r="Q7" s="18">
        <v>92.11</v>
      </c>
      <c r="R7" s="16">
        <f t="shared" si="1"/>
        <v>11.275174999999999</v>
      </c>
      <c r="S7" s="20"/>
      <c r="T7" s="21">
        <f>bdrate($D7:$D10,E7:E10,$L7:$L10,M7:M10)</f>
        <v>-2.1936382092124784E-4</v>
      </c>
      <c r="U7" s="22">
        <f>bdrate($D7:$D10,F7:F10,$L7:$L10,N7:N10)</f>
        <v>-8.3338878352134937E-4</v>
      </c>
      <c r="V7" s="22">
        <f>bdrate($D7:$D10,G7:G10,$L7:$L10,O7:O10)</f>
        <v>1.4568389288793782E-4</v>
      </c>
      <c r="W7" s="44">
        <f>bdrateOld($D7:$D10,E7:E10,$L7:$L10,M7:M10)</f>
        <v>-2.0811071496262823E-4</v>
      </c>
      <c r="X7" s="45">
        <f>bdrateOld($D7:$D10,F7:F10,$L7:$L10,N7:N10)</f>
        <v>-6.9938405103797674E-4</v>
      </c>
      <c r="Y7" s="46">
        <f>bdrateOld($D7:$D10,G7:G10,$L7:$L10,O7:O10)</f>
        <v>2.022982565006437E-4</v>
      </c>
    </row>
    <row r="8" spans="1:25">
      <c r="A8" s="24"/>
      <c r="B8" s="24"/>
      <c r="C8" s="24">
        <v>27</v>
      </c>
      <c r="D8" s="28">
        <v>15788.403200000001</v>
      </c>
      <c r="E8" s="29">
        <v>37.497100000000003</v>
      </c>
      <c r="F8" s="29">
        <v>43.357199999999999</v>
      </c>
      <c r="G8" s="29">
        <v>43.531799999999997</v>
      </c>
      <c r="H8" s="29">
        <v>22576.53</v>
      </c>
      <c r="I8" s="29">
        <v>50.95</v>
      </c>
      <c r="J8" s="27">
        <f t="shared" si="0"/>
        <v>6.2712583333333329</v>
      </c>
      <c r="L8" s="28">
        <v>15786.017599999999</v>
      </c>
      <c r="M8" s="29">
        <v>37.496000000000002</v>
      </c>
      <c r="N8" s="29">
        <v>43.355800000000002</v>
      </c>
      <c r="O8" s="29">
        <v>43.531599999999997</v>
      </c>
      <c r="P8" s="29">
        <v>34430.230000000003</v>
      </c>
      <c r="Q8" s="29">
        <v>71.87</v>
      </c>
      <c r="R8" s="27">
        <f t="shared" si="1"/>
        <v>9.5639527777777786</v>
      </c>
      <c r="S8" s="20"/>
      <c r="T8" s="31"/>
      <c r="U8" s="32"/>
      <c r="V8" s="32"/>
      <c r="W8" s="31"/>
      <c r="X8" s="32"/>
      <c r="Y8" s="33"/>
    </row>
    <row r="9" spans="1:25">
      <c r="A9" s="24"/>
      <c r="B9" s="24"/>
      <c r="C9" s="24">
        <v>32</v>
      </c>
      <c r="D9" s="28">
        <v>8291.4192000000003</v>
      </c>
      <c r="E9" s="29">
        <v>34.536099999999998</v>
      </c>
      <c r="F9" s="29">
        <v>41.718499999999999</v>
      </c>
      <c r="G9" s="29">
        <v>42.234200000000001</v>
      </c>
      <c r="H9" s="29">
        <v>20310.18</v>
      </c>
      <c r="I9" s="29">
        <v>43.89</v>
      </c>
      <c r="J9" s="27">
        <f t="shared" si="0"/>
        <v>5.6417166666666665</v>
      </c>
      <c r="L9" s="28">
        <v>8295.1327999999994</v>
      </c>
      <c r="M9" s="29">
        <v>34.541800000000002</v>
      </c>
      <c r="N9" s="29">
        <v>41.725999999999999</v>
      </c>
      <c r="O9" s="29">
        <v>42.236199999999997</v>
      </c>
      <c r="P9" s="29">
        <v>30635.66</v>
      </c>
      <c r="Q9" s="29">
        <v>62.28</v>
      </c>
      <c r="R9" s="27">
        <f t="shared" si="1"/>
        <v>8.5099055555555552</v>
      </c>
      <c r="S9" s="20"/>
      <c r="T9" s="31"/>
      <c r="U9" s="47"/>
      <c r="V9" s="32"/>
      <c r="W9" s="31"/>
      <c r="X9" s="32"/>
      <c r="Y9" s="33"/>
    </row>
    <row r="10" spans="1:25" ht="12.75" thickBot="1">
      <c r="A10" s="24"/>
      <c r="B10" s="34"/>
      <c r="C10" s="34">
        <v>37</v>
      </c>
      <c r="D10" s="38">
        <v>4641.2064</v>
      </c>
      <c r="E10" s="39">
        <v>31.7517</v>
      </c>
      <c r="F10" s="39">
        <v>40.468000000000004</v>
      </c>
      <c r="G10" s="39">
        <v>41.181199999999997</v>
      </c>
      <c r="H10" s="39">
        <v>18749.650000000001</v>
      </c>
      <c r="I10" s="39">
        <v>39.979999999999997</v>
      </c>
      <c r="J10" s="37">
        <f t="shared" si="0"/>
        <v>5.2082361111111117</v>
      </c>
      <c r="L10" s="38">
        <v>4641.1040000000003</v>
      </c>
      <c r="M10" s="39">
        <v>31.751100000000001</v>
      </c>
      <c r="N10" s="39">
        <v>40.470999999999997</v>
      </c>
      <c r="O10" s="39">
        <v>41.177</v>
      </c>
      <c r="P10" s="39">
        <v>29602.67</v>
      </c>
      <c r="Q10" s="39">
        <v>56.54</v>
      </c>
      <c r="R10" s="37">
        <f t="shared" si="1"/>
        <v>8.2229638888888879</v>
      </c>
      <c r="S10" s="20"/>
      <c r="T10" s="41"/>
      <c r="U10" s="42"/>
      <c r="V10" s="42"/>
      <c r="W10" s="41"/>
      <c r="X10" s="42"/>
      <c r="Y10" s="43"/>
    </row>
    <row r="11" spans="1:25">
      <c r="A11" s="24"/>
      <c r="B11" s="13" t="s">
        <v>0</v>
      </c>
      <c r="C11" s="13">
        <v>22</v>
      </c>
      <c r="D11" s="17">
        <v>217489.9296</v>
      </c>
      <c r="E11" s="18">
        <v>39.659999999999997</v>
      </c>
      <c r="F11" s="18">
        <v>39.826599999999999</v>
      </c>
      <c r="G11" s="18">
        <v>38.125799999999998</v>
      </c>
      <c r="H11" s="18">
        <v>70132.36</v>
      </c>
      <c r="I11" s="18">
        <v>120.66</v>
      </c>
      <c r="J11" s="16">
        <f t="shared" si="0"/>
        <v>19.481211111111111</v>
      </c>
      <c r="L11" s="17">
        <v>217496.9664</v>
      </c>
      <c r="M11" s="18">
        <v>39.660200000000003</v>
      </c>
      <c r="N11" s="18">
        <v>39.826900000000002</v>
      </c>
      <c r="O11" s="18">
        <v>38.126300000000001</v>
      </c>
      <c r="P11" s="18">
        <v>115694.3</v>
      </c>
      <c r="Q11" s="18">
        <v>199.99</v>
      </c>
      <c r="R11" s="16">
        <f t="shared" si="1"/>
        <v>32.137305555555557</v>
      </c>
      <c r="S11" s="20"/>
      <c r="T11" s="21">
        <f>bdrate($D11:$D14,E11:E14,$L11:$L14,M11:M14)</f>
        <v>2.9124486538933958E-4</v>
      </c>
      <c r="U11" s="22">
        <f>bdrate($D11:$D14,F11:F14,$L11:$L14,N11:N14)</f>
        <v>1.1282919287314286E-5</v>
      </c>
      <c r="V11" s="22">
        <f>bdrate($D11:$D14,G11:G14,$L11:$L14,O11:O14)</f>
        <v>-5.901649149192556E-4</v>
      </c>
      <c r="W11" s="44">
        <f>bdrateOld($D11:$D14,E11:E14,$L11:$L14,M11:M14)</f>
        <v>3.4102108005873433E-4</v>
      </c>
      <c r="X11" s="45">
        <f>bdrateOld($D11:$D14,F11:F14,$L11:$L14,N11:N14)</f>
        <v>7.2172089558453223E-5</v>
      </c>
      <c r="Y11" s="46">
        <f>bdrateOld($D11:$D14,G11:G14,$L11:$L14,O11:O14)</f>
        <v>-1.7760487622409116E-4</v>
      </c>
    </row>
    <row r="12" spans="1:25">
      <c r="A12" s="24"/>
      <c r="B12" s="24"/>
      <c r="C12" s="24">
        <v>27</v>
      </c>
      <c r="D12" s="28">
        <v>94382.089600000007</v>
      </c>
      <c r="E12" s="29">
        <v>33.728999999999999</v>
      </c>
      <c r="F12" s="29">
        <v>38.426699999999997</v>
      </c>
      <c r="G12" s="29">
        <v>36.746499999999997</v>
      </c>
      <c r="H12" s="29">
        <v>58627.72</v>
      </c>
      <c r="I12" s="29">
        <v>121.83</v>
      </c>
      <c r="J12" s="27">
        <f t="shared" si="0"/>
        <v>16.285477777777778</v>
      </c>
      <c r="L12" s="28">
        <v>94388.8704</v>
      </c>
      <c r="M12" s="29">
        <v>33.728900000000003</v>
      </c>
      <c r="N12" s="29">
        <v>38.429200000000002</v>
      </c>
      <c r="O12" s="29">
        <v>36.7455</v>
      </c>
      <c r="P12" s="29">
        <v>95505.26</v>
      </c>
      <c r="Q12" s="29">
        <v>185.45</v>
      </c>
      <c r="R12" s="27">
        <f t="shared" si="1"/>
        <v>26.529238888888887</v>
      </c>
      <c r="S12" s="20"/>
      <c r="T12" s="31"/>
      <c r="U12" s="32"/>
      <c r="V12" s="32"/>
      <c r="W12" s="31"/>
      <c r="X12" s="32"/>
      <c r="Y12" s="33"/>
    </row>
    <row r="13" spans="1:25">
      <c r="A13" s="24"/>
      <c r="B13" s="24"/>
      <c r="C13" s="24">
        <v>32</v>
      </c>
      <c r="D13" s="28">
        <v>29504.9712</v>
      </c>
      <c r="E13" s="29">
        <v>29.7471</v>
      </c>
      <c r="F13" s="29">
        <v>37.496600000000001</v>
      </c>
      <c r="G13" s="29">
        <v>35.7378</v>
      </c>
      <c r="H13" s="29">
        <v>43261.91</v>
      </c>
      <c r="I13" s="29">
        <v>93.18</v>
      </c>
      <c r="J13" s="27">
        <f t="shared" si="0"/>
        <v>12.017197222222222</v>
      </c>
      <c r="L13" s="28">
        <v>29515.654399999999</v>
      </c>
      <c r="M13" s="29">
        <v>29.746400000000001</v>
      </c>
      <c r="N13" s="29">
        <v>37.496299999999998</v>
      </c>
      <c r="O13" s="29">
        <v>35.740499999999997</v>
      </c>
      <c r="P13" s="29">
        <v>69406.3</v>
      </c>
      <c r="Q13" s="29">
        <v>143.57</v>
      </c>
      <c r="R13" s="27">
        <f t="shared" si="1"/>
        <v>19.27952777777778</v>
      </c>
      <c r="S13" s="20"/>
      <c r="T13" s="31"/>
      <c r="U13" s="32"/>
      <c r="V13" s="32"/>
      <c r="W13" s="31"/>
      <c r="X13" s="32"/>
      <c r="Y13" s="33"/>
    </row>
    <row r="14" spans="1:25" ht="12.75" thickBot="1">
      <c r="A14" s="24"/>
      <c r="B14" s="34"/>
      <c r="C14" s="34">
        <v>37</v>
      </c>
      <c r="D14" s="38">
        <v>7174.3184000000001</v>
      </c>
      <c r="E14" s="39">
        <v>28.083600000000001</v>
      </c>
      <c r="F14" s="39">
        <v>36.735799999999998</v>
      </c>
      <c r="G14" s="39">
        <v>34.900100000000002</v>
      </c>
      <c r="H14" s="39">
        <v>34961.24</v>
      </c>
      <c r="I14" s="39">
        <v>71.16</v>
      </c>
      <c r="J14" s="37">
        <f t="shared" si="0"/>
        <v>9.7114555555555544</v>
      </c>
      <c r="L14" s="38">
        <v>7176.3440000000001</v>
      </c>
      <c r="M14" s="39">
        <v>28.0822</v>
      </c>
      <c r="N14" s="39">
        <v>36.7316</v>
      </c>
      <c r="O14" s="39">
        <v>34.900100000000002</v>
      </c>
      <c r="P14" s="39">
        <v>54665.21</v>
      </c>
      <c r="Q14" s="39">
        <v>103.26</v>
      </c>
      <c r="R14" s="37">
        <f t="shared" si="1"/>
        <v>15.184780555555555</v>
      </c>
      <c r="S14" s="20"/>
      <c r="T14" s="41"/>
      <c r="U14" s="42"/>
      <c r="V14" s="42"/>
      <c r="W14" s="41"/>
      <c r="X14" s="42"/>
      <c r="Y14" s="43"/>
    </row>
    <row r="15" spans="1:25">
      <c r="A15" s="24"/>
      <c r="B15" s="13" t="s">
        <v>6</v>
      </c>
      <c r="C15" s="13">
        <v>22</v>
      </c>
      <c r="D15" s="17">
        <v>23295.606400000001</v>
      </c>
      <c r="E15" s="18">
        <v>41.6541</v>
      </c>
      <c r="F15" s="18">
        <v>46.9131</v>
      </c>
      <c r="G15" s="18">
        <v>46.533000000000001</v>
      </c>
      <c r="H15" s="18">
        <v>45866.879999999997</v>
      </c>
      <c r="I15" s="18">
        <v>84.13</v>
      </c>
      <c r="J15" s="16">
        <f t="shared" si="0"/>
        <v>12.7408</v>
      </c>
      <c r="L15" s="17">
        <v>23297.84</v>
      </c>
      <c r="M15" s="18">
        <v>41.654600000000002</v>
      </c>
      <c r="N15" s="18">
        <v>46.9146</v>
      </c>
      <c r="O15" s="18">
        <v>46.534399999999998</v>
      </c>
      <c r="P15" s="18">
        <v>148046.46</v>
      </c>
      <c r="Q15" s="18">
        <v>233.22</v>
      </c>
      <c r="R15" s="16">
        <f t="shared" si="1"/>
        <v>41.124016666666662</v>
      </c>
      <c r="S15" s="20"/>
      <c r="T15" s="21">
        <f>bdrate($D15:$D18,E15:E18,$L15:$L18,M15:M18)</f>
        <v>2.2626494206168246E-3</v>
      </c>
      <c r="U15" s="22">
        <f>bdrate($D15:$D18,F15:F18,$L15:$L18,N15:N18)</f>
        <v>-7.5571713111810546E-4</v>
      </c>
      <c r="V15" s="22">
        <f>bdrate($D15:$D18,G15:G18,$L15:$L18,O15:O18)</f>
        <v>1.116082270689267E-3</v>
      </c>
      <c r="W15" s="44">
        <f>bdrateOld($D15:$D18,E15:E18,$L15:$L18,M15:M18)</f>
        <v>2.328115855409818E-3</v>
      </c>
      <c r="X15" s="45">
        <f>bdrateOld($D15:$D18,F15:F18,$L15:$L18,N15:N18)</f>
        <v>-2.4517588375601029E-3</v>
      </c>
      <c r="Y15" s="46">
        <f>bdrateOld($D15:$D18,G15:G18,$L15:$L18,O15:O18)</f>
        <v>1.4314319928883101E-3</v>
      </c>
    </row>
    <row r="16" spans="1:25">
      <c r="A16" s="24"/>
      <c r="B16" s="24"/>
      <c r="C16" s="24">
        <v>27</v>
      </c>
      <c r="D16" s="28">
        <v>5953.2672000000002</v>
      </c>
      <c r="E16" s="29">
        <v>40.241599999999998</v>
      </c>
      <c r="F16" s="29">
        <v>46.153599999999997</v>
      </c>
      <c r="G16" s="29">
        <v>45.977200000000003</v>
      </c>
      <c r="H16" s="29">
        <v>37953.32</v>
      </c>
      <c r="I16" s="29">
        <v>69.59</v>
      </c>
      <c r="J16" s="27">
        <f t="shared" si="0"/>
        <v>10.542588888888888</v>
      </c>
      <c r="L16" s="28">
        <v>5957.1391999999996</v>
      </c>
      <c r="M16" s="29">
        <v>40.241500000000002</v>
      </c>
      <c r="N16" s="29">
        <v>46.161000000000001</v>
      </c>
      <c r="O16" s="29">
        <v>45.975900000000003</v>
      </c>
      <c r="P16" s="29">
        <v>121777.27</v>
      </c>
      <c r="Q16" s="29">
        <v>192.91</v>
      </c>
      <c r="R16" s="27">
        <f t="shared" si="1"/>
        <v>33.827019444444446</v>
      </c>
      <c r="S16" s="20"/>
      <c r="T16" s="31"/>
      <c r="U16" s="32"/>
      <c r="V16" s="32"/>
      <c r="W16" s="31"/>
      <c r="X16" s="32"/>
      <c r="Y16" s="33"/>
    </row>
    <row r="17" spans="1:25">
      <c r="A17" s="24"/>
      <c r="B17" s="24"/>
      <c r="C17" s="24">
        <v>32</v>
      </c>
      <c r="D17" s="28">
        <v>2484.4495999999999</v>
      </c>
      <c r="E17" s="29">
        <v>38.948500000000003</v>
      </c>
      <c r="F17" s="29">
        <v>45.525399999999998</v>
      </c>
      <c r="G17" s="29">
        <v>45.505800000000001</v>
      </c>
      <c r="H17" s="29">
        <v>34446.86</v>
      </c>
      <c r="I17" s="29">
        <v>62.42</v>
      </c>
      <c r="J17" s="27">
        <f t="shared" si="0"/>
        <v>9.5685722222222225</v>
      </c>
      <c r="L17" s="28">
        <v>2491.8256000000001</v>
      </c>
      <c r="M17" s="29">
        <v>38.947400000000002</v>
      </c>
      <c r="N17" s="29">
        <v>45.515700000000002</v>
      </c>
      <c r="O17" s="29">
        <v>45.507599999999996</v>
      </c>
      <c r="P17" s="29">
        <v>109943.03999999999</v>
      </c>
      <c r="Q17" s="29">
        <v>162.07</v>
      </c>
      <c r="R17" s="27">
        <f t="shared" si="1"/>
        <v>30.539733333333331</v>
      </c>
      <c r="S17" s="20"/>
      <c r="T17" s="31"/>
      <c r="U17" s="32"/>
      <c r="V17" s="32"/>
      <c r="W17" s="31"/>
      <c r="X17" s="32"/>
      <c r="Y17" s="33"/>
    </row>
    <row r="18" spans="1:25" ht="12.75" thickBot="1">
      <c r="A18" s="34"/>
      <c r="B18" s="34"/>
      <c r="C18" s="34">
        <v>37</v>
      </c>
      <c r="D18" s="38">
        <v>1192.0848000000001</v>
      </c>
      <c r="E18" s="39">
        <v>37.219200000000001</v>
      </c>
      <c r="F18" s="39">
        <v>45.068199999999997</v>
      </c>
      <c r="G18" s="39">
        <v>45.1751</v>
      </c>
      <c r="H18" s="39">
        <v>32110.12</v>
      </c>
      <c r="I18" s="39">
        <v>54.89</v>
      </c>
      <c r="J18" s="37">
        <f t="shared" si="0"/>
        <v>8.919477777777777</v>
      </c>
      <c r="L18" s="38">
        <v>1194.1007999999999</v>
      </c>
      <c r="M18" s="39">
        <v>37.210599999999999</v>
      </c>
      <c r="N18" s="39">
        <v>45.073300000000003</v>
      </c>
      <c r="O18" s="39">
        <v>45.173999999999999</v>
      </c>
      <c r="P18" s="39">
        <v>102455.5</v>
      </c>
      <c r="Q18" s="39">
        <v>137.83000000000001</v>
      </c>
      <c r="R18" s="37">
        <f t="shared" si="1"/>
        <v>28.45986111111111</v>
      </c>
      <c r="S18" s="20"/>
      <c r="T18" s="41"/>
      <c r="U18" s="42"/>
      <c r="V18" s="42"/>
      <c r="W18" s="41"/>
      <c r="X18" s="42"/>
      <c r="Y18" s="43"/>
    </row>
    <row r="19" spans="1:25">
      <c r="A19" s="13" t="s">
        <v>7</v>
      </c>
      <c r="B19" s="13" t="s">
        <v>8</v>
      </c>
      <c r="C19" s="13">
        <v>22</v>
      </c>
      <c r="D19" s="14">
        <v>4756.9679999999998</v>
      </c>
      <c r="E19" s="15">
        <v>41.865499999999997</v>
      </c>
      <c r="F19" s="15">
        <v>43.764600000000002</v>
      </c>
      <c r="G19" s="15">
        <v>45.585900000000002</v>
      </c>
      <c r="H19" s="15">
        <v>16701.7</v>
      </c>
      <c r="I19" s="15">
        <v>35.880000000000003</v>
      </c>
      <c r="J19" s="16">
        <f t="shared" si="0"/>
        <v>4.6393611111111115</v>
      </c>
      <c r="L19" s="14">
        <v>4757.7488000000003</v>
      </c>
      <c r="M19" s="15">
        <v>41.866199999999999</v>
      </c>
      <c r="N19" s="15">
        <v>43.764499999999998</v>
      </c>
      <c r="O19" s="15">
        <v>45.586500000000001</v>
      </c>
      <c r="P19" s="15">
        <v>53490.239999999998</v>
      </c>
      <c r="Q19" s="15">
        <v>98.67</v>
      </c>
      <c r="R19" s="16">
        <f t="shared" si="1"/>
        <v>14.8584</v>
      </c>
      <c r="S19" s="20"/>
      <c r="T19" s="21">
        <f>bdrate($D19:$D22,E19:E22,$L19:$L22,M19:M22)</f>
        <v>1.5473872032090163E-4</v>
      </c>
      <c r="U19" s="22">
        <f>bdrate($D19:$D22,F19:F22,$L19:$L22,N19:N22)</f>
        <v>5.9067856669070551E-4</v>
      </c>
      <c r="V19" s="22">
        <f>bdrate($D19:$D22,G19:G22,$L19:$L22,O19:O22)</f>
        <v>-1.8742938317262148E-4</v>
      </c>
      <c r="W19" s="44">
        <f>bdrateOld($D19:$D22,E19:E22,$L19:$L22,M19:M22)</f>
        <v>1.4286484259451449E-4</v>
      </c>
      <c r="X19" s="45">
        <f>bdrateOld($D19:$D22,F19:F22,$L19:$L22,N19:N22)</f>
        <v>5.9681268849587354E-4</v>
      </c>
      <c r="Y19" s="46">
        <f>bdrateOld($D19:$D22,G19:G22,$L19:$L22,O19:O22)</f>
        <v>-8.8147090511969672E-5</v>
      </c>
    </row>
    <row r="20" spans="1:25">
      <c r="A20" s="24" t="s">
        <v>9</v>
      </c>
      <c r="B20" s="24"/>
      <c r="C20" s="24">
        <v>27</v>
      </c>
      <c r="D20" s="25">
        <v>2197.1120000000001</v>
      </c>
      <c r="E20" s="26">
        <v>39.9831</v>
      </c>
      <c r="F20" s="26">
        <v>42.4221</v>
      </c>
      <c r="G20" s="26">
        <v>43.635100000000001</v>
      </c>
      <c r="H20" s="26">
        <v>14839.49</v>
      </c>
      <c r="I20" s="26">
        <v>31.51</v>
      </c>
      <c r="J20" s="27">
        <f t="shared" si="0"/>
        <v>4.1220805555555557</v>
      </c>
      <c r="L20" s="25">
        <v>2197.6304</v>
      </c>
      <c r="M20" s="26">
        <v>39.982799999999997</v>
      </c>
      <c r="N20" s="26">
        <v>42.421900000000001</v>
      </c>
      <c r="O20" s="26">
        <v>43.634999999999998</v>
      </c>
      <c r="P20" s="26">
        <v>47540.34</v>
      </c>
      <c r="Q20" s="26">
        <v>83.65</v>
      </c>
      <c r="R20" s="27">
        <f t="shared" si="1"/>
        <v>13.205649999999999</v>
      </c>
      <c r="S20" s="20"/>
      <c r="T20" s="31"/>
      <c r="U20" s="32"/>
      <c r="V20" s="32"/>
      <c r="W20" s="31"/>
      <c r="X20" s="32"/>
      <c r="Y20" s="33"/>
    </row>
    <row r="21" spans="1:25">
      <c r="A21" s="24"/>
      <c r="B21" s="24"/>
      <c r="C21" s="24">
        <v>32</v>
      </c>
      <c r="D21" s="25">
        <v>1079.5504000000001</v>
      </c>
      <c r="E21" s="26">
        <v>37.6312</v>
      </c>
      <c r="F21" s="26">
        <v>41.284700000000001</v>
      </c>
      <c r="G21" s="26">
        <v>42.258600000000001</v>
      </c>
      <c r="H21" s="26">
        <v>13584.16</v>
      </c>
      <c r="I21" s="26">
        <v>28.4</v>
      </c>
      <c r="J21" s="27">
        <f t="shared" si="0"/>
        <v>3.7733777777777777</v>
      </c>
      <c r="L21" s="25">
        <v>1079.3648000000001</v>
      </c>
      <c r="M21" s="26">
        <v>37.631100000000004</v>
      </c>
      <c r="N21" s="26">
        <v>41.283299999999997</v>
      </c>
      <c r="O21" s="26">
        <v>42.259900000000002</v>
      </c>
      <c r="P21" s="26">
        <v>43236.06</v>
      </c>
      <c r="Q21" s="26">
        <v>73.22</v>
      </c>
      <c r="R21" s="27">
        <f t="shared" si="1"/>
        <v>12.010016666666665</v>
      </c>
      <c r="S21" s="20"/>
      <c r="T21" s="31"/>
      <c r="U21" s="32"/>
      <c r="V21" s="32"/>
      <c r="W21" s="31"/>
      <c r="X21" s="32"/>
      <c r="Y21" s="33"/>
    </row>
    <row r="22" spans="1:25" ht="12.75" thickBot="1">
      <c r="A22" s="24"/>
      <c r="B22" s="34"/>
      <c r="C22" s="34">
        <v>37</v>
      </c>
      <c r="D22" s="35">
        <v>546.84960000000001</v>
      </c>
      <c r="E22" s="36">
        <v>35.206200000000003</v>
      </c>
      <c r="F22" s="36">
        <v>40.435200000000002</v>
      </c>
      <c r="G22" s="36">
        <v>41.4133</v>
      </c>
      <c r="H22" s="36">
        <v>12641.81</v>
      </c>
      <c r="I22" s="36">
        <v>24.38</v>
      </c>
      <c r="J22" s="37">
        <f t="shared" si="0"/>
        <v>3.5116138888888888</v>
      </c>
      <c r="L22" s="35">
        <v>546.95280000000002</v>
      </c>
      <c r="M22" s="36">
        <v>35.203800000000001</v>
      </c>
      <c r="N22" s="36">
        <v>40.433599999999998</v>
      </c>
      <c r="O22" s="36">
        <v>41.414499999999997</v>
      </c>
      <c r="P22" s="36">
        <v>40276.959999999999</v>
      </c>
      <c r="Q22" s="36">
        <v>65.38</v>
      </c>
      <c r="R22" s="37">
        <f t="shared" si="1"/>
        <v>11.188044444444444</v>
      </c>
      <c r="S22" s="20"/>
      <c r="T22" s="41"/>
      <c r="U22" s="42"/>
      <c r="V22" s="42"/>
      <c r="W22" s="41"/>
      <c r="X22" s="42"/>
      <c r="Y22" s="43"/>
    </row>
    <row r="23" spans="1:25">
      <c r="A23" s="24"/>
      <c r="B23" s="13" t="s">
        <v>10</v>
      </c>
      <c r="C23" s="13">
        <v>22</v>
      </c>
      <c r="D23" s="14">
        <v>7644.4048000000003</v>
      </c>
      <c r="E23" s="15">
        <v>40.248199999999997</v>
      </c>
      <c r="F23" s="15">
        <v>42.6858</v>
      </c>
      <c r="G23" s="15">
        <v>44.075299999999999</v>
      </c>
      <c r="H23" s="15">
        <v>15616.34</v>
      </c>
      <c r="I23" s="15">
        <v>38.5</v>
      </c>
      <c r="J23" s="16">
        <f t="shared" si="0"/>
        <v>4.3378722222222219</v>
      </c>
      <c r="L23" s="14">
        <v>7642.5144</v>
      </c>
      <c r="M23" s="15">
        <v>40.247500000000002</v>
      </c>
      <c r="N23" s="15">
        <v>42.686100000000003</v>
      </c>
      <c r="O23" s="15">
        <v>44.076900000000002</v>
      </c>
      <c r="P23" s="15">
        <v>49426.66</v>
      </c>
      <c r="Q23" s="15">
        <v>101.46</v>
      </c>
      <c r="R23" s="16">
        <f t="shared" si="1"/>
        <v>13.729627777777779</v>
      </c>
      <c r="S23" s="20"/>
      <c r="T23" s="21">
        <f>bdrate($D23:$D26,E23:E26,$L23:$L26,M23:M26)</f>
        <v>-1.3766154432215405E-4</v>
      </c>
      <c r="U23" s="22">
        <f>bdrate($D23:$D26,F23:F26,$L23:$L26,N23:N26)</f>
        <v>-1.7414304983032203E-5</v>
      </c>
      <c r="V23" s="22">
        <f>bdrate($D23:$D26,G23:G26,$L23:$L26,O23:O26)</f>
        <v>1.9097664327083486E-4</v>
      </c>
      <c r="W23" s="44">
        <f>bdrateOld($D23:$D26,E23:E26,$L23:$L26,M23:M26)</f>
        <v>-1.357335813135796E-4</v>
      </c>
      <c r="X23" s="45">
        <f>bdrateOld($D23:$D26,F23:F26,$L23:$L26,N23:N26)</f>
        <v>-1.0036543598657133E-5</v>
      </c>
      <c r="Y23" s="46">
        <f>bdrateOld($D23:$D26,G23:G26,$L23:$L26,O23:O26)</f>
        <v>1.6443774797969546E-4</v>
      </c>
    </row>
    <row r="24" spans="1:25">
      <c r="A24" s="24"/>
      <c r="B24" s="24"/>
      <c r="C24" s="24">
        <v>27</v>
      </c>
      <c r="D24" s="25">
        <v>3344.88</v>
      </c>
      <c r="E24" s="26">
        <v>37.721899999999998</v>
      </c>
      <c r="F24" s="26">
        <v>40.883699999999997</v>
      </c>
      <c r="G24" s="26">
        <v>41.683599999999998</v>
      </c>
      <c r="H24" s="26">
        <v>13687.67</v>
      </c>
      <c r="I24" s="26">
        <v>33.1</v>
      </c>
      <c r="J24" s="27">
        <f t="shared" si="0"/>
        <v>3.8021305555555558</v>
      </c>
      <c r="L24" s="25">
        <v>3344.7271999999998</v>
      </c>
      <c r="M24" s="26">
        <v>37.721499999999999</v>
      </c>
      <c r="N24" s="26">
        <v>40.8827</v>
      </c>
      <c r="O24" s="26">
        <v>41.682299999999998</v>
      </c>
      <c r="P24" s="26">
        <v>21107.73</v>
      </c>
      <c r="Q24" s="26">
        <v>48.71</v>
      </c>
      <c r="R24" s="27">
        <f t="shared" si="1"/>
        <v>5.8632583333333335</v>
      </c>
      <c r="S24" s="20"/>
      <c r="T24" s="31"/>
      <c r="U24" s="32"/>
      <c r="V24" s="32"/>
      <c r="W24" s="31"/>
      <c r="X24" s="32"/>
      <c r="Y24" s="33"/>
    </row>
    <row r="25" spans="1:25">
      <c r="A25" s="24"/>
      <c r="B25" s="24"/>
      <c r="C25" s="24">
        <v>32</v>
      </c>
      <c r="D25" s="25">
        <v>1548.56</v>
      </c>
      <c r="E25" s="26">
        <v>35.092799999999997</v>
      </c>
      <c r="F25" s="26">
        <v>39.3626</v>
      </c>
      <c r="G25" s="26">
        <v>40.067</v>
      </c>
      <c r="H25" s="26">
        <v>12608.03</v>
      </c>
      <c r="I25" s="26">
        <v>29</v>
      </c>
      <c r="J25" s="27">
        <f t="shared" si="0"/>
        <v>3.5022305555555557</v>
      </c>
      <c r="L25" s="25">
        <v>1548.5168000000001</v>
      </c>
      <c r="M25" s="26">
        <v>35.094099999999997</v>
      </c>
      <c r="N25" s="26">
        <v>39.363</v>
      </c>
      <c r="O25" s="26">
        <v>40.066699999999997</v>
      </c>
      <c r="P25" s="26">
        <v>39238.129999999997</v>
      </c>
      <c r="Q25" s="26">
        <v>76.599999999999994</v>
      </c>
      <c r="R25" s="27">
        <f t="shared" si="1"/>
        <v>10.899480555555554</v>
      </c>
      <c r="S25" s="20"/>
      <c r="T25" s="31"/>
      <c r="U25" s="32"/>
      <c r="V25" s="32"/>
      <c r="W25" s="31"/>
      <c r="X25" s="32"/>
      <c r="Y25" s="33"/>
    </row>
    <row r="26" spans="1:25" ht="12.75" thickBot="1">
      <c r="A26" s="24"/>
      <c r="B26" s="34"/>
      <c r="C26" s="34">
        <v>37</v>
      </c>
      <c r="D26" s="35">
        <v>722.50160000000005</v>
      </c>
      <c r="E26" s="36">
        <v>32.555999999999997</v>
      </c>
      <c r="F26" s="36">
        <v>38.226700000000001</v>
      </c>
      <c r="G26" s="36">
        <v>39.185699999999997</v>
      </c>
      <c r="H26" s="36">
        <v>11859.48</v>
      </c>
      <c r="I26" s="36">
        <v>24.19</v>
      </c>
      <c r="J26" s="37">
        <f t="shared" si="0"/>
        <v>3.2942999999999998</v>
      </c>
      <c r="L26" s="35">
        <v>722.52639999999997</v>
      </c>
      <c r="M26" s="36">
        <v>32.556399999999996</v>
      </c>
      <c r="N26" s="36">
        <v>38.227800000000002</v>
      </c>
      <c r="O26" s="36">
        <v>39.185200000000002</v>
      </c>
      <c r="P26" s="36">
        <v>37107.21</v>
      </c>
      <c r="Q26" s="36">
        <v>60.75</v>
      </c>
      <c r="R26" s="37">
        <f t="shared" si="1"/>
        <v>10.307558333333333</v>
      </c>
      <c r="S26" s="20"/>
      <c r="T26" s="41"/>
      <c r="U26" s="42"/>
      <c r="V26" s="42"/>
      <c r="W26" s="41"/>
      <c r="X26" s="42"/>
      <c r="Y26" s="43"/>
    </row>
    <row r="27" spans="1:25">
      <c r="A27" s="24"/>
      <c r="B27" s="13" t="s">
        <v>11</v>
      </c>
      <c r="C27" s="13">
        <v>22</v>
      </c>
      <c r="D27" s="14">
        <v>18081.6456</v>
      </c>
      <c r="E27" s="15">
        <v>38.624899999999997</v>
      </c>
      <c r="F27" s="15">
        <v>40.173400000000001</v>
      </c>
      <c r="G27" s="15">
        <v>43.802900000000001</v>
      </c>
      <c r="H27" s="15">
        <v>35786.92</v>
      </c>
      <c r="I27" s="15">
        <v>73.89</v>
      </c>
      <c r="J27" s="16">
        <f t="shared" si="0"/>
        <v>9.9408111111111115</v>
      </c>
      <c r="L27" s="14">
        <v>18083.654399999999</v>
      </c>
      <c r="M27" s="15">
        <v>38.624699999999997</v>
      </c>
      <c r="N27" s="15">
        <v>40.172899999999998</v>
      </c>
      <c r="O27" s="15">
        <v>43.803199999999997</v>
      </c>
      <c r="P27" s="15">
        <v>115561.81</v>
      </c>
      <c r="Q27" s="15">
        <v>207.55</v>
      </c>
      <c r="R27" s="16">
        <f t="shared" si="1"/>
        <v>32.100502777777777</v>
      </c>
      <c r="S27" s="20"/>
      <c r="T27" s="21">
        <f>bdrate($D27:$D30,E27:E30,$L27:$L30,M27:M30)</f>
        <v>1.3421051755990732E-4</v>
      </c>
      <c r="U27" s="22">
        <f>bdrate($D27:$D30,F27:F30,$L27:$L30,N27:N30)</f>
        <v>-2.5507732889418211E-4</v>
      </c>
      <c r="V27" s="22">
        <f>bdrate($D27:$D30,G27:G30,$L27:$L30,O27:O30)</f>
        <v>2.6549829330924091E-4</v>
      </c>
      <c r="W27" s="44">
        <f>bdrateOld($D27:$D30,E27:E30,$L27:$L30,M27:M30)</f>
        <v>1.3145476879805607E-4</v>
      </c>
      <c r="X27" s="45">
        <f>bdrateOld($D27:$D30,F27:F30,$L27:$L30,N27:N30)</f>
        <v>-1.1314561252639965E-4</v>
      </c>
      <c r="Y27" s="46">
        <f>bdrateOld($D27:$D30,G27:G30,$L27:$L30,O27:O30)</f>
        <v>3.7829508523867794E-4</v>
      </c>
    </row>
    <row r="28" spans="1:25">
      <c r="A28" s="24"/>
      <c r="B28" s="24"/>
      <c r="C28" s="24">
        <v>27</v>
      </c>
      <c r="D28" s="25">
        <v>5751.7983999999997</v>
      </c>
      <c r="E28" s="26">
        <v>37.014899999999997</v>
      </c>
      <c r="F28" s="26">
        <v>39.237099999999998</v>
      </c>
      <c r="G28" s="26">
        <v>42.086300000000001</v>
      </c>
      <c r="H28" s="26">
        <v>29107.25</v>
      </c>
      <c r="I28" s="26">
        <v>60.87</v>
      </c>
      <c r="J28" s="27">
        <f t="shared" si="0"/>
        <v>8.0853472222222216</v>
      </c>
      <c r="L28" s="25">
        <v>5754.4560000000001</v>
      </c>
      <c r="M28" s="26">
        <v>37.014499999999998</v>
      </c>
      <c r="N28" s="26">
        <v>39.237499999999997</v>
      </c>
      <c r="O28" s="26">
        <v>42.086100000000002</v>
      </c>
      <c r="P28" s="26">
        <v>93820.82</v>
      </c>
      <c r="Q28" s="26">
        <v>169.13</v>
      </c>
      <c r="R28" s="27">
        <f t="shared" si="1"/>
        <v>26.061338888888891</v>
      </c>
      <c r="S28" s="20"/>
      <c r="T28" s="31"/>
      <c r="U28" s="32"/>
      <c r="V28" s="32"/>
      <c r="W28" s="31"/>
      <c r="X28" s="32"/>
      <c r="Y28" s="33"/>
    </row>
    <row r="29" spans="1:25">
      <c r="A29" s="24"/>
      <c r="B29" s="24"/>
      <c r="C29" s="24">
        <v>32</v>
      </c>
      <c r="D29" s="25">
        <v>2703.8184000000001</v>
      </c>
      <c r="E29" s="26">
        <v>35.107100000000003</v>
      </c>
      <c r="F29" s="26">
        <v>38.424100000000003</v>
      </c>
      <c r="G29" s="26">
        <v>40.591700000000003</v>
      </c>
      <c r="H29" s="26">
        <v>26480.16</v>
      </c>
      <c r="I29" s="26">
        <v>53.43</v>
      </c>
      <c r="J29" s="27">
        <f t="shared" si="0"/>
        <v>7.3555999999999999</v>
      </c>
      <c r="L29" s="25">
        <v>2703.1192000000001</v>
      </c>
      <c r="M29" s="26">
        <v>35.107300000000002</v>
      </c>
      <c r="N29" s="26">
        <v>38.425699999999999</v>
      </c>
      <c r="O29" s="26">
        <v>40.592199999999998</v>
      </c>
      <c r="P29" s="26">
        <v>84990.720000000001</v>
      </c>
      <c r="Q29" s="26">
        <v>148.44999999999999</v>
      </c>
      <c r="R29" s="27">
        <f t="shared" si="1"/>
        <v>23.608533333333334</v>
      </c>
      <c r="S29" s="20"/>
      <c r="T29" s="31"/>
      <c r="U29" s="32"/>
      <c r="V29" s="32"/>
      <c r="W29" s="31"/>
      <c r="X29" s="32"/>
      <c r="Y29" s="33"/>
    </row>
    <row r="30" spans="1:25" ht="12.75" thickBot="1">
      <c r="A30" s="24"/>
      <c r="B30" s="34"/>
      <c r="C30" s="34">
        <v>37</v>
      </c>
      <c r="D30" s="35">
        <v>1384.0608</v>
      </c>
      <c r="E30" s="36">
        <v>32.929000000000002</v>
      </c>
      <c r="F30" s="36">
        <v>37.732199999999999</v>
      </c>
      <c r="G30" s="36">
        <v>39.441499999999998</v>
      </c>
      <c r="H30" s="36">
        <v>24780.61</v>
      </c>
      <c r="I30" s="36">
        <v>47.78</v>
      </c>
      <c r="J30" s="37">
        <f t="shared" si="0"/>
        <v>6.8835027777777782</v>
      </c>
      <c r="L30" s="35">
        <v>1383.5432000000001</v>
      </c>
      <c r="M30" s="36">
        <v>32.927</v>
      </c>
      <c r="N30" s="36">
        <v>37.729999999999997</v>
      </c>
      <c r="O30" s="36">
        <v>39.4375</v>
      </c>
      <c r="P30" s="36">
        <v>79073.62</v>
      </c>
      <c r="Q30" s="36">
        <v>132.59</v>
      </c>
      <c r="R30" s="37">
        <f t="shared" si="1"/>
        <v>21.964894444444443</v>
      </c>
      <c r="S30" s="20"/>
      <c r="T30" s="41"/>
      <c r="U30" s="42"/>
      <c r="V30" s="42"/>
      <c r="W30" s="41"/>
      <c r="X30" s="42"/>
      <c r="Y30" s="43"/>
    </row>
    <row r="31" spans="1:25">
      <c r="A31" s="24"/>
      <c r="B31" s="13" t="s">
        <v>12</v>
      </c>
      <c r="C31" s="13">
        <v>22</v>
      </c>
      <c r="D31" s="14">
        <v>17213.7248</v>
      </c>
      <c r="E31" s="15">
        <v>39.3279</v>
      </c>
      <c r="F31" s="15">
        <v>44.068100000000001</v>
      </c>
      <c r="G31" s="15">
        <v>45.425899999999999</v>
      </c>
      <c r="H31" s="15">
        <v>41822.18</v>
      </c>
      <c r="I31" s="15">
        <v>83.5</v>
      </c>
      <c r="J31" s="16">
        <f t="shared" si="0"/>
        <v>11.617272222222223</v>
      </c>
      <c r="L31" s="14">
        <v>17218.82</v>
      </c>
      <c r="M31" s="15">
        <v>39.328000000000003</v>
      </c>
      <c r="N31" s="15">
        <v>44.066800000000001</v>
      </c>
      <c r="O31" s="15">
        <v>45.429299999999998</v>
      </c>
      <c r="P31" s="15">
        <v>135203.20000000001</v>
      </c>
      <c r="Q31" s="15">
        <v>238.67</v>
      </c>
      <c r="R31" s="16">
        <f t="shared" si="1"/>
        <v>37.556444444444445</v>
      </c>
      <c r="S31" s="20"/>
      <c r="T31" s="21">
        <f>bdrate($D31:$D34,E31:E34,$L31:$L34,M31:M34)</f>
        <v>2.1243505316870248E-4</v>
      </c>
      <c r="U31" s="22">
        <f>bdrate($D31:$D34,F31:F34,$L31:$L34,N31:N34)</f>
        <v>-5.0430014517288679E-4</v>
      </c>
      <c r="V31" s="22">
        <f>bdrate($D31:$D34,G31:G34,$L31:$L34,O31:O34)</f>
        <v>-5.5717241790043115E-4</v>
      </c>
      <c r="W31" s="44">
        <f>bdrateOld($D31:$D34,E31:E34,$L31:$L34,M31:M34)</f>
        <v>2.0959334644254923E-4</v>
      </c>
      <c r="X31" s="45">
        <f>bdrateOld($D31:$D34,F31:F34,$L31:$L34,N31:N34)</f>
        <v>-4.3327255215197535E-4</v>
      </c>
      <c r="Y31" s="46">
        <f>bdrateOld($D31:$D34,G31:G34,$L31:$L34,O31:O34)</f>
        <v>-6.4699813298307873E-4</v>
      </c>
    </row>
    <row r="32" spans="1:25">
      <c r="A32" s="24"/>
      <c r="B32" s="24"/>
      <c r="C32" s="24">
        <v>27</v>
      </c>
      <c r="D32" s="25">
        <v>6043.6271999999999</v>
      </c>
      <c r="E32" s="26">
        <v>37.657400000000003</v>
      </c>
      <c r="F32" s="26">
        <v>42.829099999999997</v>
      </c>
      <c r="G32" s="26">
        <v>43.453099999999999</v>
      </c>
      <c r="H32" s="26">
        <v>35550.86</v>
      </c>
      <c r="I32" s="26">
        <v>69.98</v>
      </c>
      <c r="J32" s="27">
        <f t="shared" si="0"/>
        <v>9.8752388888888891</v>
      </c>
      <c r="L32" s="25">
        <v>6040.9152000000004</v>
      </c>
      <c r="M32" s="26">
        <v>37.656100000000002</v>
      </c>
      <c r="N32" s="26">
        <v>42.831099999999999</v>
      </c>
      <c r="O32" s="26">
        <v>43.457299999999996</v>
      </c>
      <c r="P32" s="26">
        <v>113631.26</v>
      </c>
      <c r="Q32" s="26">
        <v>193.8</v>
      </c>
      <c r="R32" s="27">
        <f t="shared" si="1"/>
        <v>31.564238888888887</v>
      </c>
      <c r="S32" s="20"/>
      <c r="T32" s="31"/>
      <c r="U32" s="32"/>
      <c r="V32" s="32"/>
      <c r="W32" s="31"/>
      <c r="X32" s="32"/>
      <c r="Y32" s="33"/>
    </row>
    <row r="33" spans="1:25">
      <c r="A33" s="24"/>
      <c r="B33" s="24"/>
      <c r="C33" s="24">
        <v>32</v>
      </c>
      <c r="D33" s="25">
        <v>2842.9351999999999</v>
      </c>
      <c r="E33" s="26">
        <v>35.824399999999997</v>
      </c>
      <c r="F33" s="26">
        <v>41.614899999999999</v>
      </c>
      <c r="G33" s="26">
        <v>41.628399999999999</v>
      </c>
      <c r="H33" s="26">
        <v>32054.28</v>
      </c>
      <c r="I33" s="26">
        <v>62.86</v>
      </c>
      <c r="J33" s="27">
        <f t="shared" si="0"/>
        <v>8.9039666666666655</v>
      </c>
      <c r="L33" s="25">
        <v>2842.9472000000001</v>
      </c>
      <c r="M33" s="26">
        <v>35.823999999999998</v>
      </c>
      <c r="N33" s="26">
        <v>41.616</v>
      </c>
      <c r="O33" s="26">
        <v>41.624499999999998</v>
      </c>
      <c r="P33" s="26">
        <v>102090.68</v>
      </c>
      <c r="Q33" s="26">
        <v>174.48</v>
      </c>
      <c r="R33" s="27">
        <f t="shared" si="1"/>
        <v>28.35852222222222</v>
      </c>
      <c r="S33" s="20"/>
      <c r="T33" s="31"/>
      <c r="U33" s="32"/>
      <c r="V33" s="32"/>
      <c r="W33" s="31"/>
      <c r="X33" s="32"/>
      <c r="Y33" s="33"/>
    </row>
    <row r="34" spans="1:25" ht="12.75" thickBot="1">
      <c r="A34" s="24"/>
      <c r="B34" s="34"/>
      <c r="C34" s="34">
        <v>37</v>
      </c>
      <c r="D34" s="35">
        <v>1493.144</v>
      </c>
      <c r="E34" s="36">
        <v>33.848999999999997</v>
      </c>
      <c r="F34" s="36">
        <v>40.6479</v>
      </c>
      <c r="G34" s="36">
        <v>40.279499999999999</v>
      </c>
      <c r="H34" s="36">
        <v>29732.75</v>
      </c>
      <c r="I34" s="36">
        <v>59.1</v>
      </c>
      <c r="J34" s="37">
        <f t="shared" si="0"/>
        <v>8.2590972222222216</v>
      </c>
      <c r="L34" s="35">
        <v>1493.3407999999999</v>
      </c>
      <c r="M34" s="36">
        <v>33.848100000000002</v>
      </c>
      <c r="N34" s="36">
        <v>40.643700000000003</v>
      </c>
      <c r="O34" s="36">
        <v>40.2761</v>
      </c>
      <c r="P34" s="36">
        <v>93972.46</v>
      </c>
      <c r="Q34" s="36">
        <v>156.77000000000001</v>
      </c>
      <c r="R34" s="37">
        <f t="shared" si="1"/>
        <v>26.103461111111113</v>
      </c>
      <c r="S34" s="20"/>
      <c r="T34" s="41"/>
      <c r="U34" s="42"/>
      <c r="V34" s="42"/>
      <c r="W34" s="41"/>
      <c r="X34" s="42"/>
      <c r="Y34" s="43"/>
    </row>
    <row r="35" spans="1:25">
      <c r="A35" s="24"/>
      <c r="B35" s="13" t="s">
        <v>13</v>
      </c>
      <c r="C35" s="13">
        <v>22</v>
      </c>
      <c r="D35" s="14">
        <v>39574.229599999999</v>
      </c>
      <c r="E35" s="15">
        <v>37.573999999999998</v>
      </c>
      <c r="F35" s="15">
        <v>42.342199999999998</v>
      </c>
      <c r="G35" s="15">
        <v>44.4998</v>
      </c>
      <c r="H35" s="15">
        <v>48273.8</v>
      </c>
      <c r="I35" s="15">
        <v>119.02</v>
      </c>
      <c r="J35" s="16">
        <f t="shared" si="0"/>
        <v>13.409388888888889</v>
      </c>
      <c r="L35" s="14">
        <v>39570.6224</v>
      </c>
      <c r="M35" s="15">
        <v>37.572899999999997</v>
      </c>
      <c r="N35" s="15">
        <v>42.343299999999999</v>
      </c>
      <c r="O35" s="15">
        <v>44.499899999999997</v>
      </c>
      <c r="P35" s="15">
        <v>154471.71</v>
      </c>
      <c r="Q35" s="15">
        <v>338.25</v>
      </c>
      <c r="R35" s="16">
        <f t="shared" si="1"/>
        <v>42.908808333333333</v>
      </c>
      <c r="S35" s="20"/>
      <c r="T35" s="21">
        <f>bdrate($D35:$D38,E35:E38,$L35:$L38,M35:M38)</f>
        <v>3.4360660843524293E-4</v>
      </c>
      <c r="U35" s="22">
        <f>bdrate($D35:$D38,F35:F38,$L35:$L38,N35:N38)</f>
        <v>-1.534200135949515E-3</v>
      </c>
      <c r="V35" s="22">
        <f>bdrate($D35:$D38,G35:G38,$L35:$L38,O35:O38)</f>
        <v>6.1291447195799265E-5</v>
      </c>
      <c r="W35" s="44">
        <f>bdrateOld($D35:$D38,E35:E38,$L35:$L38,M35:M38)</f>
        <v>3.5674581246114556E-4</v>
      </c>
      <c r="X35" s="45">
        <f>bdrateOld($D35:$D38,F35:F38,$L35:$L38,N35:N38)</f>
        <v>-1.6475000507853998E-3</v>
      </c>
      <c r="Y35" s="46">
        <f>bdrateOld($D35:$D38,G35:G38,$L35:$L38,O35:O38)</f>
        <v>-1.578692607229204E-5</v>
      </c>
    </row>
    <row r="36" spans="1:25">
      <c r="A36" s="24"/>
      <c r="B36" s="24"/>
      <c r="C36" s="24">
        <v>27</v>
      </c>
      <c r="D36" s="25">
        <v>7230.8552</v>
      </c>
      <c r="E36" s="26">
        <v>35.439700000000002</v>
      </c>
      <c r="F36" s="26">
        <v>41.062899999999999</v>
      </c>
      <c r="G36" s="26">
        <v>43.323799999999999</v>
      </c>
      <c r="H36" s="26">
        <v>35595.07</v>
      </c>
      <c r="I36" s="26">
        <v>77.14</v>
      </c>
      <c r="J36" s="27">
        <f t="shared" si="0"/>
        <v>9.887519444444445</v>
      </c>
      <c r="L36" s="25">
        <v>7224.6120000000001</v>
      </c>
      <c r="M36" s="26">
        <v>35.438400000000001</v>
      </c>
      <c r="N36" s="26">
        <v>41.064900000000002</v>
      </c>
      <c r="O36" s="26">
        <v>43.322099999999999</v>
      </c>
      <c r="P36" s="26">
        <v>112892.92</v>
      </c>
      <c r="Q36" s="26">
        <v>205.7</v>
      </c>
      <c r="R36" s="27">
        <f t="shared" si="1"/>
        <v>31.359144444444443</v>
      </c>
      <c r="S36" s="20"/>
      <c r="T36" s="31"/>
      <c r="U36" s="32"/>
      <c r="V36" s="32"/>
      <c r="W36" s="31"/>
      <c r="X36" s="32"/>
      <c r="Y36" s="33"/>
    </row>
    <row r="37" spans="1:25">
      <c r="A37" s="24"/>
      <c r="B37" s="24"/>
      <c r="C37" s="24">
        <v>32</v>
      </c>
      <c r="D37" s="25">
        <v>2257.5895999999998</v>
      </c>
      <c r="E37" s="26">
        <v>34.013399999999997</v>
      </c>
      <c r="F37" s="26">
        <v>39.8078</v>
      </c>
      <c r="G37" s="26">
        <v>42.2821</v>
      </c>
      <c r="H37" s="26">
        <v>31732.86</v>
      </c>
      <c r="I37" s="26">
        <v>65.599999999999994</v>
      </c>
      <c r="J37" s="27">
        <f t="shared" si="0"/>
        <v>8.814683333333333</v>
      </c>
      <c r="L37" s="25">
        <v>2259.2424000000001</v>
      </c>
      <c r="M37" s="26">
        <v>34.013599999999997</v>
      </c>
      <c r="N37" s="26">
        <v>39.808100000000003</v>
      </c>
      <c r="O37" s="26">
        <v>42.282899999999998</v>
      </c>
      <c r="P37" s="26">
        <v>99788.71</v>
      </c>
      <c r="Q37" s="26">
        <v>170.77</v>
      </c>
      <c r="R37" s="27">
        <f t="shared" si="1"/>
        <v>27.719086111111114</v>
      </c>
      <c r="S37" s="20"/>
      <c r="T37" s="31"/>
      <c r="U37" s="32"/>
      <c r="V37" s="32"/>
      <c r="W37" s="31"/>
      <c r="X37" s="32"/>
      <c r="Y37" s="33"/>
    </row>
    <row r="38" spans="1:25" ht="12.75" thickBot="1">
      <c r="A38" s="34"/>
      <c r="B38" s="34"/>
      <c r="C38" s="34">
        <v>37</v>
      </c>
      <c r="D38" s="35">
        <v>980.56560000000002</v>
      </c>
      <c r="E38" s="36">
        <v>32.222900000000003</v>
      </c>
      <c r="F38" s="36">
        <v>38.845199999999998</v>
      </c>
      <c r="G38" s="36">
        <v>41.468699999999998</v>
      </c>
      <c r="H38" s="36">
        <v>30003.439999999999</v>
      </c>
      <c r="I38" s="36">
        <v>60.48</v>
      </c>
      <c r="J38" s="37">
        <f t="shared" si="0"/>
        <v>8.3342888888888886</v>
      </c>
      <c r="L38" s="35">
        <v>980.71360000000004</v>
      </c>
      <c r="M38" s="36">
        <v>32.224600000000002</v>
      </c>
      <c r="N38" s="36">
        <v>38.8474</v>
      </c>
      <c r="O38" s="36">
        <v>41.473399999999998</v>
      </c>
      <c r="P38" s="36">
        <v>94383.85</v>
      </c>
      <c r="Q38" s="36">
        <v>153.79</v>
      </c>
      <c r="R38" s="37">
        <f t="shared" si="1"/>
        <v>26.217736111111112</v>
      </c>
      <c r="S38" s="20"/>
      <c r="T38" s="41"/>
      <c r="U38" s="42"/>
      <c r="V38" s="42"/>
      <c r="W38" s="41"/>
      <c r="X38" s="42"/>
      <c r="Y38" s="43"/>
    </row>
    <row r="39" spans="1:25">
      <c r="A39" s="63" t="s">
        <v>14</v>
      </c>
      <c r="B39" s="63" t="s">
        <v>15</v>
      </c>
      <c r="C39" s="63">
        <v>22</v>
      </c>
      <c r="D39" s="14">
        <v>3447.6432</v>
      </c>
      <c r="E39" s="15">
        <v>40.706200000000003</v>
      </c>
      <c r="F39" s="15">
        <v>43.360999999999997</v>
      </c>
      <c r="G39" s="15">
        <v>44.025799999999997</v>
      </c>
      <c r="H39" s="15">
        <v>7361</v>
      </c>
      <c r="I39" s="15">
        <v>15.36</v>
      </c>
      <c r="J39" s="16">
        <f t="shared" si="0"/>
        <v>2.0447222222222221</v>
      </c>
      <c r="L39" s="14">
        <v>3447.6432</v>
      </c>
      <c r="M39" s="15">
        <v>40.706200000000003</v>
      </c>
      <c r="N39" s="15">
        <v>43.360999999999997</v>
      </c>
      <c r="O39" s="15">
        <v>44.025799999999997</v>
      </c>
      <c r="P39" s="15">
        <v>7361</v>
      </c>
      <c r="Q39" s="15">
        <v>15.36</v>
      </c>
      <c r="R39" s="16">
        <f t="shared" si="1"/>
        <v>2.0447222222222221</v>
      </c>
      <c r="S39" s="20"/>
      <c r="T39" s="21">
        <f>bdrate($D39:$D42,E39:E42,$L39:$L42,M39:M42)</f>
        <v>0</v>
      </c>
      <c r="U39" s="22">
        <f>bdrate($D39:$D42,F39:F42,$L39:$L42,N39:N42)</f>
        <v>0</v>
      </c>
      <c r="V39" s="22">
        <f>bdrate($D39:$D42,G39:G42,$L39:$L42,O39:O42)</f>
        <v>0</v>
      </c>
      <c r="W39" s="44">
        <f>bdrateOld($D39:$D42,E39:E42,$L39:$L42,M39:M42)</f>
        <v>0</v>
      </c>
      <c r="X39" s="45">
        <f>bdrateOld($D39:$D42,F39:F42,$L39:$L42,N39:N42)</f>
        <v>0</v>
      </c>
      <c r="Y39" s="46">
        <f>bdrateOld($D39:$D42,G39:G42,$L39:$L42,O39:O42)</f>
        <v>0</v>
      </c>
    </row>
    <row r="40" spans="1:25">
      <c r="A40" s="72" t="s">
        <v>16</v>
      </c>
      <c r="B40" s="72"/>
      <c r="C40" s="72">
        <v>27</v>
      </c>
      <c r="D40" s="25">
        <v>1663.7488000000001</v>
      </c>
      <c r="E40" s="26">
        <v>37.547600000000003</v>
      </c>
      <c r="F40" s="26">
        <v>41.008899999999997</v>
      </c>
      <c r="G40" s="26">
        <v>41.324599999999997</v>
      </c>
      <c r="H40" s="26">
        <v>6473.41</v>
      </c>
      <c r="I40" s="26">
        <v>12.92</v>
      </c>
      <c r="J40" s="27">
        <f t="shared" si="0"/>
        <v>1.7981694444444445</v>
      </c>
      <c r="L40" s="25">
        <v>1663.7488000000001</v>
      </c>
      <c r="M40" s="26">
        <v>37.547600000000003</v>
      </c>
      <c r="N40" s="26">
        <v>41.008899999999997</v>
      </c>
      <c r="O40" s="26">
        <v>41.324599999999997</v>
      </c>
      <c r="P40" s="26">
        <v>6473.41</v>
      </c>
      <c r="Q40" s="26">
        <v>12.92</v>
      </c>
      <c r="R40" s="27">
        <f t="shared" si="1"/>
        <v>1.7981694444444445</v>
      </c>
      <c r="S40" s="20"/>
      <c r="T40" s="31"/>
      <c r="U40" s="32"/>
      <c r="V40" s="32"/>
      <c r="W40" s="31"/>
      <c r="X40" s="32"/>
      <c r="Y40" s="33"/>
    </row>
    <row r="41" spans="1:25">
      <c r="A41" s="72"/>
      <c r="B41" s="72"/>
      <c r="C41" s="72">
        <v>32</v>
      </c>
      <c r="D41" s="25">
        <v>821.32719999999995</v>
      </c>
      <c r="E41" s="26">
        <v>34.609099999999998</v>
      </c>
      <c r="F41" s="26">
        <v>39.0839</v>
      </c>
      <c r="G41" s="26">
        <v>39.178899999999999</v>
      </c>
      <c r="H41" s="26">
        <v>5796.13</v>
      </c>
      <c r="I41" s="26">
        <v>10.81</v>
      </c>
      <c r="J41" s="27">
        <f t="shared" si="0"/>
        <v>1.6100361111111112</v>
      </c>
      <c r="L41" s="25">
        <v>821.32719999999995</v>
      </c>
      <c r="M41" s="26">
        <v>34.609099999999998</v>
      </c>
      <c r="N41" s="26">
        <v>39.0839</v>
      </c>
      <c r="O41" s="26">
        <v>39.178899999999999</v>
      </c>
      <c r="P41" s="26">
        <v>5796.13</v>
      </c>
      <c r="Q41" s="26">
        <v>10.81</v>
      </c>
      <c r="R41" s="27">
        <f t="shared" si="1"/>
        <v>1.6100361111111112</v>
      </c>
      <c r="S41" s="20"/>
      <c r="T41" s="31"/>
      <c r="U41" s="32"/>
      <c r="V41" s="32"/>
      <c r="W41" s="31"/>
      <c r="X41" s="32"/>
      <c r="Y41" s="33"/>
    </row>
    <row r="42" spans="1:25" ht="12.75" thickBot="1">
      <c r="A42" s="72"/>
      <c r="B42" s="79"/>
      <c r="C42" s="79">
        <v>37</v>
      </c>
      <c r="D42" s="35">
        <v>434.63040000000001</v>
      </c>
      <c r="E42" s="36">
        <v>32.106099999999998</v>
      </c>
      <c r="F42" s="36">
        <v>37.694699999999997</v>
      </c>
      <c r="G42" s="36">
        <v>37.578000000000003</v>
      </c>
      <c r="H42" s="36">
        <v>5285.56</v>
      </c>
      <c r="I42" s="36">
        <v>8.68</v>
      </c>
      <c r="J42" s="37">
        <f t="shared" si="0"/>
        <v>1.4682111111111111</v>
      </c>
      <c r="L42" s="35">
        <v>434.63040000000001</v>
      </c>
      <c r="M42" s="36">
        <v>32.106099999999998</v>
      </c>
      <c r="N42" s="36">
        <v>37.694699999999997</v>
      </c>
      <c r="O42" s="36">
        <v>37.578000000000003</v>
      </c>
      <c r="P42" s="36">
        <v>5285.56</v>
      </c>
      <c r="Q42" s="36">
        <v>8.68</v>
      </c>
      <c r="R42" s="37">
        <f t="shared" si="1"/>
        <v>1.4682111111111111</v>
      </c>
      <c r="S42" s="20"/>
      <c r="T42" s="41"/>
      <c r="U42" s="42"/>
      <c r="V42" s="42"/>
      <c r="W42" s="41"/>
      <c r="X42" s="42"/>
      <c r="Y42" s="43"/>
    </row>
    <row r="43" spans="1:25">
      <c r="A43" s="72"/>
      <c r="B43" s="63" t="s">
        <v>17</v>
      </c>
      <c r="C43" s="63">
        <v>22</v>
      </c>
      <c r="D43" s="14">
        <v>3626.8919999999998</v>
      </c>
      <c r="E43" s="15">
        <v>40.435699999999997</v>
      </c>
      <c r="F43" s="15">
        <v>43.819299999999998</v>
      </c>
      <c r="G43" s="15">
        <v>45.4255</v>
      </c>
      <c r="H43" s="15">
        <v>8331.94</v>
      </c>
      <c r="I43" s="15">
        <v>17.36</v>
      </c>
      <c r="J43" s="16">
        <f t="shared" si="0"/>
        <v>2.314427777777778</v>
      </c>
      <c r="L43" s="14">
        <v>3626.8919999999998</v>
      </c>
      <c r="M43" s="15">
        <v>40.435699999999997</v>
      </c>
      <c r="N43" s="15">
        <v>43.819299999999998</v>
      </c>
      <c r="O43" s="15">
        <v>45.4255</v>
      </c>
      <c r="P43" s="15">
        <v>8331.94</v>
      </c>
      <c r="Q43" s="15">
        <v>17.36</v>
      </c>
      <c r="R43" s="16">
        <f t="shared" si="1"/>
        <v>2.314427777777778</v>
      </c>
      <c r="S43" s="20"/>
      <c r="T43" s="21">
        <f>bdrate($D43:$D46,E43:E46,$L43:$L46,M43:M46)</f>
        <v>0</v>
      </c>
      <c r="U43" s="22">
        <f>bdrate($D43:$D46,F43:F46,$L43:$L46,N43:N46)</f>
        <v>0</v>
      </c>
      <c r="V43" s="22">
        <f>bdrate($D43:$D46,G43:G46,$L43:$L46,O43:O46)</f>
        <v>0</v>
      </c>
      <c r="W43" s="44">
        <f>bdrateOld($D43:$D46,E43:E46,$L43:$L46,M43:M46)</f>
        <v>0</v>
      </c>
      <c r="X43" s="45">
        <f>bdrateOld($D43:$D46,F43:F46,$L43:$L46,N43:N46)</f>
        <v>0</v>
      </c>
      <c r="Y43" s="46">
        <f>bdrateOld($D43:$D46,G43:G46,$L43:$L46,O43:O46)</f>
        <v>0</v>
      </c>
    </row>
    <row r="44" spans="1:25">
      <c r="A44" s="72"/>
      <c r="B44" s="72"/>
      <c r="C44" s="72">
        <v>27</v>
      </c>
      <c r="D44" s="25">
        <v>1713.1176</v>
      </c>
      <c r="E44" s="26">
        <v>37.9176</v>
      </c>
      <c r="F44" s="26">
        <v>41.877800000000001</v>
      </c>
      <c r="G44" s="26">
        <v>43.102400000000003</v>
      </c>
      <c r="H44" s="26">
        <v>7358.45</v>
      </c>
      <c r="I44" s="26">
        <v>14.88</v>
      </c>
      <c r="J44" s="27">
        <f t="shared" si="0"/>
        <v>2.0440138888888888</v>
      </c>
      <c r="L44" s="25">
        <v>1713.1176</v>
      </c>
      <c r="M44" s="26">
        <v>37.9176</v>
      </c>
      <c r="N44" s="26">
        <v>41.877800000000001</v>
      </c>
      <c r="O44" s="26">
        <v>43.102400000000003</v>
      </c>
      <c r="P44" s="26">
        <v>7358.45</v>
      </c>
      <c r="Q44" s="26">
        <v>14.88</v>
      </c>
      <c r="R44" s="27">
        <f t="shared" si="1"/>
        <v>2.0440138888888888</v>
      </c>
      <c r="S44" s="20"/>
      <c r="T44" s="31"/>
      <c r="U44" s="32"/>
      <c r="V44" s="32"/>
      <c r="W44" s="31"/>
      <c r="X44" s="32"/>
      <c r="Y44" s="33"/>
    </row>
    <row r="45" spans="1:25">
      <c r="A45" s="72"/>
      <c r="B45" s="72"/>
      <c r="C45" s="72">
        <v>32</v>
      </c>
      <c r="D45" s="25">
        <v>864.14559999999994</v>
      </c>
      <c r="E45" s="26">
        <v>35.1447</v>
      </c>
      <c r="F45" s="26">
        <v>40.2149</v>
      </c>
      <c r="G45" s="26">
        <v>41.186199999999999</v>
      </c>
      <c r="H45" s="26">
        <v>6714.78</v>
      </c>
      <c r="I45" s="26">
        <v>12.68</v>
      </c>
      <c r="J45" s="27">
        <f t="shared" si="0"/>
        <v>1.8652166666666665</v>
      </c>
      <c r="L45" s="25">
        <v>864.14559999999994</v>
      </c>
      <c r="M45" s="26">
        <v>35.1447</v>
      </c>
      <c r="N45" s="26">
        <v>40.2149</v>
      </c>
      <c r="O45" s="26">
        <v>41.186199999999999</v>
      </c>
      <c r="P45" s="26">
        <v>6714.78</v>
      </c>
      <c r="Q45" s="26">
        <v>12.68</v>
      </c>
      <c r="R45" s="27">
        <f t="shared" si="1"/>
        <v>1.8652166666666665</v>
      </c>
      <c r="S45" s="20"/>
      <c r="T45" s="31"/>
      <c r="U45" s="32"/>
      <c r="V45" s="32"/>
      <c r="W45" s="31"/>
      <c r="X45" s="32"/>
      <c r="Y45" s="33"/>
    </row>
    <row r="46" spans="1:25" ht="12.75" thickBot="1">
      <c r="A46" s="72"/>
      <c r="B46" s="79"/>
      <c r="C46" s="79">
        <v>37</v>
      </c>
      <c r="D46" s="35">
        <v>457.04079999999999</v>
      </c>
      <c r="E46" s="36">
        <v>32.373899999999999</v>
      </c>
      <c r="F46" s="36">
        <v>38.900399999999998</v>
      </c>
      <c r="G46" s="36">
        <v>39.7864</v>
      </c>
      <c r="H46" s="36">
        <v>6338.87</v>
      </c>
      <c r="I46" s="36">
        <v>10.82</v>
      </c>
      <c r="J46" s="37">
        <f t="shared" si="0"/>
        <v>1.7607972222222221</v>
      </c>
      <c r="L46" s="35">
        <v>457.04079999999999</v>
      </c>
      <c r="M46" s="36">
        <v>32.373899999999999</v>
      </c>
      <c r="N46" s="36">
        <v>38.900399999999998</v>
      </c>
      <c r="O46" s="36">
        <v>39.7864</v>
      </c>
      <c r="P46" s="36">
        <v>6338.87</v>
      </c>
      <c r="Q46" s="36">
        <v>10.82</v>
      </c>
      <c r="R46" s="37">
        <f t="shared" si="1"/>
        <v>1.7607972222222221</v>
      </c>
      <c r="S46" s="20"/>
      <c r="T46" s="41"/>
      <c r="U46" s="42"/>
      <c r="V46" s="42"/>
      <c r="W46" s="41"/>
      <c r="X46" s="42"/>
      <c r="Y46" s="43"/>
    </row>
    <row r="47" spans="1:25">
      <c r="A47" s="72"/>
      <c r="B47" s="63" t="s">
        <v>18</v>
      </c>
      <c r="C47" s="63">
        <v>22</v>
      </c>
      <c r="D47" s="14">
        <v>6822.1768000000002</v>
      </c>
      <c r="E47" s="15">
        <v>38.562100000000001</v>
      </c>
      <c r="F47" s="15">
        <v>41.701999999999998</v>
      </c>
      <c r="G47" s="15">
        <v>42.796399999999998</v>
      </c>
      <c r="H47" s="15">
        <v>7987.87</v>
      </c>
      <c r="I47" s="15">
        <v>18.739999999999998</v>
      </c>
      <c r="J47" s="16">
        <f t="shared" si="0"/>
        <v>2.2188527777777778</v>
      </c>
      <c r="L47" s="14">
        <v>6822.1768000000002</v>
      </c>
      <c r="M47" s="15">
        <v>38.562100000000001</v>
      </c>
      <c r="N47" s="15">
        <v>41.701999999999998</v>
      </c>
      <c r="O47" s="15">
        <v>42.796399999999998</v>
      </c>
      <c r="P47" s="15">
        <v>7987.87</v>
      </c>
      <c r="Q47" s="15">
        <v>18.739999999999998</v>
      </c>
      <c r="R47" s="16">
        <f t="shared" si="1"/>
        <v>2.2188527777777778</v>
      </c>
      <c r="S47" s="20"/>
      <c r="T47" s="21">
        <f>bdrate($D47:$D50,E47:E50,$L47:$L50,M47:M50)</f>
        <v>0</v>
      </c>
      <c r="U47" s="22">
        <f>bdrate($D47:$D50,F47:F50,$L47:$L50,N47:N50)</f>
        <v>0</v>
      </c>
      <c r="V47" s="22">
        <f>bdrate($D47:$D50,G47:G50,$L47:$L50,O47:O50)</f>
        <v>0</v>
      </c>
      <c r="W47" s="44">
        <f>bdrateOld($D47:$D50,E47:E50,$L47:$L50,M47:M50)</f>
        <v>0</v>
      </c>
      <c r="X47" s="45">
        <f>bdrateOld($D47:$D50,F47:F50,$L47:$L50,N47:N50)</f>
        <v>0</v>
      </c>
      <c r="Y47" s="46">
        <f>bdrateOld($D47:$D50,G47:G50,$L47:$L50,O47:O50)</f>
        <v>0</v>
      </c>
    </row>
    <row r="48" spans="1:25">
      <c r="A48" s="72"/>
      <c r="B48" s="72"/>
      <c r="C48" s="72">
        <v>27</v>
      </c>
      <c r="D48" s="25">
        <v>3108.8296</v>
      </c>
      <c r="E48" s="26">
        <v>35.038699999999999</v>
      </c>
      <c r="F48" s="26">
        <v>39.104900000000001</v>
      </c>
      <c r="G48" s="26">
        <v>40.056399999999996</v>
      </c>
      <c r="H48" s="26">
        <v>6763.08</v>
      </c>
      <c r="I48" s="26">
        <v>15.5</v>
      </c>
      <c r="J48" s="27">
        <f t="shared" si="0"/>
        <v>1.8786333333333334</v>
      </c>
      <c r="L48" s="25">
        <v>3108.8296</v>
      </c>
      <c r="M48" s="26">
        <v>35.038699999999999</v>
      </c>
      <c r="N48" s="26">
        <v>39.104900000000001</v>
      </c>
      <c r="O48" s="26">
        <v>40.056399999999996</v>
      </c>
      <c r="P48" s="26">
        <v>6763.08</v>
      </c>
      <c r="Q48" s="26">
        <v>15.5</v>
      </c>
      <c r="R48" s="27">
        <f t="shared" si="1"/>
        <v>1.8786333333333334</v>
      </c>
      <c r="S48" s="20"/>
      <c r="T48" s="31"/>
      <c r="U48" s="32"/>
      <c r="V48" s="32"/>
      <c r="W48" s="31"/>
      <c r="X48" s="32"/>
      <c r="Y48" s="33"/>
    </row>
    <row r="49" spans="1:25">
      <c r="A49" s="72"/>
      <c r="B49" s="72"/>
      <c r="C49" s="72">
        <v>32</v>
      </c>
      <c r="D49" s="25">
        <v>1474.3335999999999</v>
      </c>
      <c r="E49" s="26">
        <v>31.8157</v>
      </c>
      <c r="F49" s="26">
        <v>37.221499999999999</v>
      </c>
      <c r="G49" s="26">
        <v>38.0777</v>
      </c>
      <c r="H49" s="26">
        <v>5987.53</v>
      </c>
      <c r="I49" s="26">
        <v>12.95</v>
      </c>
      <c r="J49" s="27">
        <f t="shared" si="0"/>
        <v>1.6632027777777778</v>
      </c>
      <c r="L49" s="25">
        <v>1474.3335999999999</v>
      </c>
      <c r="M49" s="26">
        <v>31.8157</v>
      </c>
      <c r="N49" s="26">
        <v>37.221499999999999</v>
      </c>
      <c r="O49" s="26">
        <v>38.0777</v>
      </c>
      <c r="P49" s="26">
        <v>5987.53</v>
      </c>
      <c r="Q49" s="26">
        <v>12.95</v>
      </c>
      <c r="R49" s="27">
        <f t="shared" si="1"/>
        <v>1.6632027777777778</v>
      </c>
      <c r="S49" s="20"/>
      <c r="T49" s="31"/>
      <c r="U49" s="32"/>
      <c r="V49" s="32"/>
      <c r="W49" s="31"/>
      <c r="X49" s="32"/>
      <c r="Y49" s="33"/>
    </row>
    <row r="50" spans="1:25" ht="12.75" thickBot="1">
      <c r="A50" s="72"/>
      <c r="B50" s="79"/>
      <c r="C50" s="79">
        <v>37</v>
      </c>
      <c r="D50" s="35">
        <v>701.05119999999999</v>
      </c>
      <c r="E50" s="36">
        <v>28.832799999999999</v>
      </c>
      <c r="F50" s="36">
        <v>35.952500000000001</v>
      </c>
      <c r="G50" s="36">
        <v>36.678600000000003</v>
      </c>
      <c r="H50" s="36">
        <v>5456.81</v>
      </c>
      <c r="I50" s="36">
        <v>11.98</v>
      </c>
      <c r="J50" s="37">
        <f t="shared" si="0"/>
        <v>1.5157805555555557</v>
      </c>
      <c r="L50" s="35">
        <v>701.05119999999999</v>
      </c>
      <c r="M50" s="36">
        <v>28.832799999999999</v>
      </c>
      <c r="N50" s="36">
        <v>35.952500000000001</v>
      </c>
      <c r="O50" s="36">
        <v>36.678600000000003</v>
      </c>
      <c r="P50" s="36">
        <v>5456.81</v>
      </c>
      <c r="Q50" s="36">
        <v>11.98</v>
      </c>
      <c r="R50" s="37">
        <f t="shared" si="1"/>
        <v>1.5157805555555557</v>
      </c>
      <c r="S50" s="20"/>
      <c r="T50" s="41"/>
      <c r="U50" s="42"/>
      <c r="V50" s="42"/>
      <c r="W50" s="41"/>
      <c r="X50" s="42"/>
      <c r="Y50" s="43"/>
    </row>
    <row r="51" spans="1:25">
      <c r="A51" s="72"/>
      <c r="B51" s="63" t="s">
        <v>19</v>
      </c>
      <c r="C51" s="63">
        <v>22</v>
      </c>
      <c r="D51" s="14">
        <v>4822.2647999999999</v>
      </c>
      <c r="E51" s="15">
        <v>39.229100000000003</v>
      </c>
      <c r="F51" s="15">
        <v>41.670400000000001</v>
      </c>
      <c r="G51" s="15">
        <v>43.172199999999997</v>
      </c>
      <c r="H51" s="15">
        <v>5893.26</v>
      </c>
      <c r="I51" s="15">
        <v>12.78</v>
      </c>
      <c r="J51" s="16">
        <f t="shared" si="0"/>
        <v>1.6370166666666668</v>
      </c>
      <c r="L51" s="14">
        <v>4822.2647999999999</v>
      </c>
      <c r="M51" s="15">
        <v>39.229100000000003</v>
      </c>
      <c r="N51" s="15">
        <v>41.670400000000001</v>
      </c>
      <c r="O51" s="15">
        <v>43.172199999999997</v>
      </c>
      <c r="P51" s="15">
        <v>5893.26</v>
      </c>
      <c r="Q51" s="15">
        <v>12.78</v>
      </c>
      <c r="R51" s="16">
        <f t="shared" si="1"/>
        <v>1.6370166666666668</v>
      </c>
      <c r="S51" s="20"/>
      <c r="T51" s="21">
        <f>bdrate($D51:$D54,E51:E54,$L51:$L54,M51:M54)</f>
        <v>0</v>
      </c>
      <c r="U51" s="22">
        <f>bdrate($D51:$D54,F51:F54,$L51:$L54,N51:N54)</f>
        <v>0</v>
      </c>
      <c r="V51" s="22">
        <f>bdrate($D51:$D54,G51:G54,$L51:$L54,O51:O54)</f>
        <v>0</v>
      </c>
      <c r="W51" s="44">
        <f>bdrateOld($D51:$D54,E51:E54,$L51:$L54,M51:M54)</f>
        <v>0</v>
      </c>
      <c r="X51" s="45">
        <f>bdrateOld($D51:$D54,F51:F54,$L51:$L54,N51:N54)</f>
        <v>0</v>
      </c>
      <c r="Y51" s="46">
        <f>bdrateOld($D51:$D54,G51:G54,$L51:$L54,O51:O54)</f>
        <v>0</v>
      </c>
    </row>
    <row r="52" spans="1:25">
      <c r="A52" s="72"/>
      <c r="B52" s="72"/>
      <c r="C52" s="72">
        <v>27</v>
      </c>
      <c r="D52" s="25">
        <v>2042.9112</v>
      </c>
      <c r="E52" s="26">
        <v>35.988999999999997</v>
      </c>
      <c r="F52" s="26">
        <v>39.373800000000003</v>
      </c>
      <c r="G52" s="26">
        <v>41.002000000000002</v>
      </c>
      <c r="H52" s="26">
        <v>5019.3999999999996</v>
      </c>
      <c r="I52" s="26">
        <v>10.51</v>
      </c>
      <c r="J52" s="27">
        <f t="shared" si="0"/>
        <v>1.3942777777777777</v>
      </c>
      <c r="L52" s="25">
        <v>2042.9112</v>
      </c>
      <c r="M52" s="26">
        <v>35.988999999999997</v>
      </c>
      <c r="N52" s="26">
        <v>39.373800000000003</v>
      </c>
      <c r="O52" s="26">
        <v>41.002000000000002</v>
      </c>
      <c r="P52" s="26">
        <v>5019.3999999999996</v>
      </c>
      <c r="Q52" s="26">
        <v>10.51</v>
      </c>
      <c r="R52" s="27">
        <f t="shared" si="1"/>
        <v>1.3942777777777777</v>
      </c>
      <c r="S52" s="20"/>
      <c r="T52" s="31"/>
      <c r="U52" s="32"/>
      <c r="V52" s="32"/>
      <c r="W52" s="31"/>
      <c r="X52" s="32"/>
      <c r="Y52" s="33"/>
    </row>
    <row r="53" spans="1:25">
      <c r="A53" s="72"/>
      <c r="B53" s="72"/>
      <c r="C53" s="72">
        <v>32</v>
      </c>
      <c r="D53" s="25">
        <v>958.71360000000004</v>
      </c>
      <c r="E53" s="26">
        <v>33.122199999999999</v>
      </c>
      <c r="F53" s="26">
        <v>37.5124</v>
      </c>
      <c r="G53" s="26">
        <v>39.274500000000003</v>
      </c>
      <c r="H53" s="26">
        <v>4374.71</v>
      </c>
      <c r="I53" s="26">
        <v>8.5500000000000007</v>
      </c>
      <c r="J53" s="27">
        <f t="shared" si="0"/>
        <v>1.2151972222222223</v>
      </c>
      <c r="L53" s="25">
        <v>958.71360000000004</v>
      </c>
      <c r="M53" s="26">
        <v>33.122199999999999</v>
      </c>
      <c r="N53" s="26">
        <v>37.5124</v>
      </c>
      <c r="O53" s="26">
        <v>39.274500000000003</v>
      </c>
      <c r="P53" s="26">
        <v>4374.71</v>
      </c>
      <c r="Q53" s="26">
        <v>8.5500000000000007</v>
      </c>
      <c r="R53" s="27">
        <f t="shared" si="1"/>
        <v>1.2151972222222223</v>
      </c>
      <c r="S53" s="20"/>
      <c r="T53" s="31"/>
      <c r="U53" s="32"/>
      <c r="V53" s="32"/>
      <c r="W53" s="31"/>
      <c r="X53" s="32"/>
      <c r="Y53" s="33"/>
    </row>
    <row r="54" spans="1:25" ht="12.75" thickBot="1">
      <c r="A54" s="79"/>
      <c r="B54" s="79"/>
      <c r="C54" s="79">
        <v>37</v>
      </c>
      <c r="D54" s="35">
        <v>469.34160000000003</v>
      </c>
      <c r="E54" s="36">
        <v>30.459299999999999</v>
      </c>
      <c r="F54" s="36">
        <v>36.194099999999999</v>
      </c>
      <c r="G54" s="36">
        <v>37.963799999999999</v>
      </c>
      <c r="H54" s="36">
        <v>3916.82</v>
      </c>
      <c r="I54" s="36">
        <v>6.9</v>
      </c>
      <c r="J54" s="37">
        <f t="shared" si="0"/>
        <v>1.0880055555555557</v>
      </c>
      <c r="L54" s="35">
        <v>469.34160000000003</v>
      </c>
      <c r="M54" s="36">
        <v>30.459299999999999</v>
      </c>
      <c r="N54" s="36">
        <v>36.194099999999999</v>
      </c>
      <c r="O54" s="36">
        <v>37.963799999999999</v>
      </c>
      <c r="P54" s="36">
        <v>3916.82</v>
      </c>
      <c r="Q54" s="36">
        <v>6.9</v>
      </c>
      <c r="R54" s="37">
        <f t="shared" si="1"/>
        <v>1.0880055555555557</v>
      </c>
      <c r="S54" s="20"/>
      <c r="T54" s="41"/>
      <c r="U54" s="42"/>
      <c r="V54" s="42"/>
      <c r="W54" s="41"/>
      <c r="X54" s="42"/>
      <c r="Y54" s="43"/>
    </row>
    <row r="55" spans="1:25">
      <c r="A55" s="63" t="s">
        <v>20</v>
      </c>
      <c r="B55" s="63" t="s">
        <v>21</v>
      </c>
      <c r="C55" s="63">
        <v>22</v>
      </c>
      <c r="D55" s="14">
        <v>1515.788</v>
      </c>
      <c r="E55" s="15">
        <v>40.942599999999999</v>
      </c>
      <c r="F55" s="15">
        <v>44.326000000000001</v>
      </c>
      <c r="G55" s="15">
        <v>43.4651</v>
      </c>
      <c r="H55" s="15">
        <v>2014.78</v>
      </c>
      <c r="I55" s="15">
        <v>4.57</v>
      </c>
      <c r="J55" s="16">
        <f t="shared" si="0"/>
        <v>0.55966111111111105</v>
      </c>
      <c r="L55" s="14">
        <v>1515.788</v>
      </c>
      <c r="M55" s="15">
        <v>40.942599999999999</v>
      </c>
      <c r="N55" s="15">
        <v>44.326000000000001</v>
      </c>
      <c r="O55" s="15">
        <v>43.4651</v>
      </c>
      <c r="P55" s="15">
        <v>2014.78</v>
      </c>
      <c r="Q55" s="15">
        <v>4.57</v>
      </c>
      <c r="R55" s="16">
        <f t="shared" si="1"/>
        <v>0.55966111111111105</v>
      </c>
      <c r="S55" s="20"/>
      <c r="T55" s="21">
        <f>bdrate($D55:$D58,E55:E58,$L55:$L58,M55:M58)</f>
        <v>0</v>
      </c>
      <c r="U55" s="22">
        <f>bdrate($D55:$D58,F55:F58,$L55:$L58,N55:N58)</f>
        <v>0</v>
      </c>
      <c r="V55" s="22">
        <f>bdrate($D55:$D58,G55:G58,$L55:$L58,O55:O58)</f>
        <v>0</v>
      </c>
      <c r="W55" s="44">
        <f>bdrateOld($D55:$D58,E55:E58,$L55:$L58,M55:M58)</f>
        <v>0</v>
      </c>
      <c r="X55" s="45">
        <f>bdrateOld($D55:$D58,F55:F58,$L55:$L58,N55:N58)</f>
        <v>0</v>
      </c>
      <c r="Y55" s="46">
        <f>bdrateOld($D55:$D58,G55:G58,$L55:$L58,O55:O58)</f>
        <v>0</v>
      </c>
    </row>
    <row r="56" spans="1:25">
      <c r="A56" s="72" t="s">
        <v>22</v>
      </c>
      <c r="B56" s="72"/>
      <c r="C56" s="72">
        <v>27</v>
      </c>
      <c r="D56" s="25">
        <v>761.5</v>
      </c>
      <c r="E56" s="26">
        <v>37.1297</v>
      </c>
      <c r="F56" s="26">
        <v>41.673000000000002</v>
      </c>
      <c r="G56" s="26">
        <v>40.412500000000001</v>
      </c>
      <c r="H56" s="26">
        <v>1790.28</v>
      </c>
      <c r="I56" s="26">
        <v>3.8</v>
      </c>
      <c r="J56" s="27">
        <f t="shared" si="0"/>
        <v>0.49730000000000002</v>
      </c>
      <c r="L56" s="25">
        <v>761.5</v>
      </c>
      <c r="M56" s="26">
        <v>37.1297</v>
      </c>
      <c r="N56" s="26">
        <v>41.673000000000002</v>
      </c>
      <c r="O56" s="26">
        <v>40.412500000000001</v>
      </c>
      <c r="P56" s="26">
        <v>1790.28</v>
      </c>
      <c r="Q56" s="26">
        <v>3.8</v>
      </c>
      <c r="R56" s="27">
        <f t="shared" si="1"/>
        <v>0.49730000000000002</v>
      </c>
      <c r="S56" s="20"/>
      <c r="T56" s="31"/>
      <c r="U56" s="32"/>
      <c r="V56" s="32"/>
      <c r="W56" s="31"/>
      <c r="X56" s="32"/>
      <c r="Y56" s="33"/>
    </row>
    <row r="57" spans="1:25">
      <c r="A57" s="72"/>
      <c r="B57" s="72"/>
      <c r="C57" s="72">
        <v>32</v>
      </c>
      <c r="D57" s="25">
        <v>378.12799999999999</v>
      </c>
      <c r="E57" s="26">
        <v>33.720700000000001</v>
      </c>
      <c r="F57" s="26">
        <v>39.625</v>
      </c>
      <c r="G57" s="26">
        <v>38.090699999999998</v>
      </c>
      <c r="H57" s="26">
        <v>1589.32</v>
      </c>
      <c r="I57" s="26">
        <v>2.95</v>
      </c>
      <c r="J57" s="27">
        <f t="shared" si="0"/>
        <v>0.44147777777777775</v>
      </c>
      <c r="L57" s="25">
        <v>378.12799999999999</v>
      </c>
      <c r="M57" s="26">
        <v>33.720700000000001</v>
      </c>
      <c r="N57" s="26">
        <v>39.625</v>
      </c>
      <c r="O57" s="26">
        <v>38.090699999999998</v>
      </c>
      <c r="P57" s="26">
        <v>1589.32</v>
      </c>
      <c r="Q57" s="26">
        <v>2.95</v>
      </c>
      <c r="R57" s="27">
        <f t="shared" si="1"/>
        <v>0.44147777777777775</v>
      </c>
      <c r="S57" s="20"/>
      <c r="T57" s="31"/>
      <c r="U57" s="32"/>
      <c r="V57" s="32"/>
      <c r="W57" s="31"/>
      <c r="X57" s="32"/>
      <c r="Y57" s="33"/>
    </row>
    <row r="58" spans="1:25" ht="12.75" thickBot="1">
      <c r="A58" s="72"/>
      <c r="B58" s="79"/>
      <c r="C58" s="79">
        <v>37</v>
      </c>
      <c r="D58" s="35">
        <v>196.82480000000001</v>
      </c>
      <c r="E58" s="36">
        <v>30.891100000000002</v>
      </c>
      <c r="F58" s="36">
        <v>38.196199999999997</v>
      </c>
      <c r="G58" s="36">
        <v>36.448999999999998</v>
      </c>
      <c r="H58" s="36">
        <v>1434.58</v>
      </c>
      <c r="I58" s="36">
        <v>2.4500000000000002</v>
      </c>
      <c r="J58" s="37">
        <f t="shared" si="0"/>
        <v>0.39849444444444443</v>
      </c>
      <c r="L58" s="35">
        <v>196.82480000000001</v>
      </c>
      <c r="M58" s="36">
        <v>30.891100000000002</v>
      </c>
      <c r="N58" s="36">
        <v>38.196199999999997</v>
      </c>
      <c r="O58" s="36">
        <v>36.448999999999998</v>
      </c>
      <c r="P58" s="36">
        <v>1434.58</v>
      </c>
      <c r="Q58" s="36">
        <v>2.4500000000000002</v>
      </c>
      <c r="R58" s="37">
        <f t="shared" si="1"/>
        <v>0.39849444444444443</v>
      </c>
      <c r="S58" s="20"/>
      <c r="T58" s="41"/>
      <c r="U58" s="42"/>
      <c r="V58" s="42"/>
      <c r="W58" s="41"/>
      <c r="X58" s="42"/>
      <c r="Y58" s="43"/>
    </row>
    <row r="59" spans="1:25">
      <c r="A59" s="72"/>
      <c r="B59" s="63" t="s">
        <v>23</v>
      </c>
      <c r="C59" s="63">
        <v>22</v>
      </c>
      <c r="D59" s="14">
        <v>1615.7456</v>
      </c>
      <c r="E59" s="15">
        <v>38.384599999999999</v>
      </c>
      <c r="F59" s="15">
        <v>43.4328</v>
      </c>
      <c r="G59" s="15">
        <v>44.596699999999998</v>
      </c>
      <c r="H59" s="15">
        <v>2144.38</v>
      </c>
      <c r="I59" s="15">
        <v>5.34</v>
      </c>
      <c r="J59" s="16">
        <f t="shared" si="0"/>
        <v>0.5956611111111112</v>
      </c>
      <c r="L59" s="14">
        <v>1615.7456</v>
      </c>
      <c r="M59" s="15">
        <v>38.384599999999999</v>
      </c>
      <c r="N59" s="15">
        <v>43.4328</v>
      </c>
      <c r="O59" s="15">
        <v>44.596699999999998</v>
      </c>
      <c r="P59" s="15">
        <v>2144.38</v>
      </c>
      <c r="Q59" s="15">
        <v>5.34</v>
      </c>
      <c r="R59" s="16">
        <f t="shared" si="1"/>
        <v>0.5956611111111112</v>
      </c>
      <c r="S59" s="20"/>
      <c r="T59" s="21">
        <f>bdrate($D59:$D62,E59:E62,$L59:$L62,M59:M62)</f>
        <v>0</v>
      </c>
      <c r="U59" s="22">
        <f>bdrate($D59:$D62,F59:F62,$L59:$L62,N59:N62)</f>
        <v>0</v>
      </c>
      <c r="V59" s="22">
        <f>bdrate($D59:$D62,G59:G62,$L59:$L62,O59:O62)</f>
        <v>0</v>
      </c>
      <c r="W59" s="44">
        <f>bdrateOld($D59:$D62,E59:E62,$L59:$L62,M59:M62)</f>
        <v>0</v>
      </c>
      <c r="X59" s="45">
        <f>bdrateOld($D59:$D62,F59:F62,$L59:$L62,N59:N62)</f>
        <v>0</v>
      </c>
      <c r="Y59" s="46">
        <f>bdrateOld($D59:$D62,G59:G62,$L59:$L62,O59:O62)</f>
        <v>0</v>
      </c>
    </row>
    <row r="60" spans="1:25">
      <c r="A60" s="72"/>
      <c r="B60" s="72"/>
      <c r="C60" s="72">
        <v>27</v>
      </c>
      <c r="D60" s="25">
        <v>628.95119999999997</v>
      </c>
      <c r="E60" s="26">
        <v>35.152700000000003</v>
      </c>
      <c r="F60" s="26">
        <v>41.1676</v>
      </c>
      <c r="G60" s="26">
        <v>42.237400000000001</v>
      </c>
      <c r="H60" s="26">
        <v>1771.98</v>
      </c>
      <c r="I60" s="26">
        <v>4.1399999999999997</v>
      </c>
      <c r="J60" s="27">
        <f t="shared" si="0"/>
        <v>0.49221666666666669</v>
      </c>
      <c r="L60" s="25">
        <v>628.95119999999997</v>
      </c>
      <c r="M60" s="26">
        <v>35.152700000000003</v>
      </c>
      <c r="N60" s="26">
        <v>41.1676</v>
      </c>
      <c r="O60" s="26">
        <v>42.237400000000001</v>
      </c>
      <c r="P60" s="26">
        <v>1771.98</v>
      </c>
      <c r="Q60" s="26">
        <v>4.1399999999999997</v>
      </c>
      <c r="R60" s="27">
        <f t="shared" si="1"/>
        <v>0.49221666666666669</v>
      </c>
      <c r="S60" s="20"/>
      <c r="T60" s="31"/>
      <c r="U60" s="32"/>
      <c r="V60" s="32"/>
      <c r="W60" s="31"/>
      <c r="X60" s="32"/>
      <c r="Y60" s="33"/>
    </row>
    <row r="61" spans="1:25">
      <c r="A61" s="72"/>
      <c r="B61" s="72"/>
      <c r="C61" s="72">
        <v>32</v>
      </c>
      <c r="D61" s="25">
        <v>284.68560000000002</v>
      </c>
      <c r="E61" s="26">
        <v>32.259</v>
      </c>
      <c r="F61" s="26">
        <v>39.6008</v>
      </c>
      <c r="G61" s="26">
        <v>40.618299999999998</v>
      </c>
      <c r="H61" s="26">
        <v>1588.2</v>
      </c>
      <c r="I61" s="26">
        <v>3.46</v>
      </c>
      <c r="J61" s="27">
        <f t="shared" si="0"/>
        <v>0.44116666666666671</v>
      </c>
      <c r="L61" s="25">
        <v>284.68560000000002</v>
      </c>
      <c r="M61" s="26">
        <v>32.259</v>
      </c>
      <c r="N61" s="26">
        <v>39.6008</v>
      </c>
      <c r="O61" s="26">
        <v>40.618299999999998</v>
      </c>
      <c r="P61" s="26">
        <v>1588.2</v>
      </c>
      <c r="Q61" s="26">
        <v>3.46</v>
      </c>
      <c r="R61" s="27">
        <f t="shared" si="1"/>
        <v>0.44116666666666671</v>
      </c>
      <c r="S61" s="20"/>
      <c r="T61" s="31"/>
      <c r="U61" s="32"/>
      <c r="V61" s="32"/>
      <c r="W61" s="31"/>
      <c r="X61" s="32"/>
      <c r="Y61" s="33"/>
    </row>
    <row r="62" spans="1:25" ht="12.75" thickBot="1">
      <c r="A62" s="72"/>
      <c r="B62" s="79"/>
      <c r="C62" s="79">
        <v>37</v>
      </c>
      <c r="D62" s="35">
        <v>143.47200000000001</v>
      </c>
      <c r="E62" s="36">
        <v>29.4771</v>
      </c>
      <c r="F62" s="36">
        <v>38.562800000000003</v>
      </c>
      <c r="G62" s="36">
        <v>39.467100000000002</v>
      </c>
      <c r="H62" s="36">
        <v>1477.28</v>
      </c>
      <c r="I62" s="36">
        <v>3.03</v>
      </c>
      <c r="J62" s="37">
        <f t="shared" si="0"/>
        <v>0.41035555555555553</v>
      </c>
      <c r="L62" s="35">
        <v>143.47200000000001</v>
      </c>
      <c r="M62" s="36">
        <v>29.4771</v>
      </c>
      <c r="N62" s="36">
        <v>38.562800000000003</v>
      </c>
      <c r="O62" s="36">
        <v>39.467100000000002</v>
      </c>
      <c r="P62" s="36">
        <v>1477.28</v>
      </c>
      <c r="Q62" s="36">
        <v>3.03</v>
      </c>
      <c r="R62" s="37">
        <f t="shared" si="1"/>
        <v>0.41035555555555553</v>
      </c>
      <c r="S62" s="20"/>
      <c r="T62" s="41"/>
      <c r="U62" s="42"/>
      <c r="V62" s="42"/>
      <c r="W62" s="41"/>
      <c r="X62" s="42"/>
      <c r="Y62" s="43"/>
    </row>
    <row r="63" spans="1:25">
      <c r="A63" s="72"/>
      <c r="B63" s="63" t="s">
        <v>24</v>
      </c>
      <c r="C63" s="63">
        <v>22</v>
      </c>
      <c r="D63" s="14">
        <v>1655.1335999999999</v>
      </c>
      <c r="E63" s="15">
        <v>38.478000000000002</v>
      </c>
      <c r="F63" s="15">
        <v>41.528799999999997</v>
      </c>
      <c r="G63" s="15">
        <v>42.502800000000001</v>
      </c>
      <c r="H63" s="15">
        <v>1786.27</v>
      </c>
      <c r="I63" s="15">
        <v>4.38</v>
      </c>
      <c r="J63" s="16">
        <f t="shared" si="0"/>
        <v>0.49618611111111111</v>
      </c>
      <c r="L63" s="14">
        <v>1655.1335999999999</v>
      </c>
      <c r="M63" s="15">
        <v>38.478000000000002</v>
      </c>
      <c r="N63" s="15">
        <v>41.528799999999997</v>
      </c>
      <c r="O63" s="15">
        <v>42.502800000000001</v>
      </c>
      <c r="P63" s="15">
        <v>1786.27</v>
      </c>
      <c r="Q63" s="15">
        <v>4.38</v>
      </c>
      <c r="R63" s="16">
        <f t="shared" si="1"/>
        <v>0.49618611111111111</v>
      </c>
      <c r="S63" s="20"/>
      <c r="T63" s="21">
        <f>bdrate($D63:$D66,E63:E66,$L63:$L66,M63:M66)</f>
        <v>0</v>
      </c>
      <c r="U63" s="22">
        <f>bdrate($D63:$D66,F63:F66,$L63:$L66,N63:N66)</f>
        <v>0</v>
      </c>
      <c r="V63" s="22">
        <f>bdrate($D63:$D66,G63:G66,$L63:$L66,O63:O66)</f>
        <v>0</v>
      </c>
      <c r="W63" s="44">
        <f>bdrateOld($D63:$D66,E63:E66,$L63:$L66,M63:M66)</f>
        <v>0</v>
      </c>
      <c r="X63" s="45">
        <f>bdrateOld($D63:$D66,F63:F66,$L63:$L66,N63:N66)</f>
        <v>0</v>
      </c>
      <c r="Y63" s="46">
        <f>bdrateOld($D63:$D66,G63:G66,$L63:$L66,O63:O66)</f>
        <v>0</v>
      </c>
    </row>
    <row r="64" spans="1:25">
      <c r="A64" s="72"/>
      <c r="B64" s="72"/>
      <c r="C64" s="72">
        <v>27</v>
      </c>
      <c r="D64" s="25">
        <v>762.09519999999998</v>
      </c>
      <c r="E64" s="26">
        <v>35.071100000000001</v>
      </c>
      <c r="F64" s="26">
        <v>38.903599999999997</v>
      </c>
      <c r="G64" s="26">
        <v>39.687600000000003</v>
      </c>
      <c r="H64" s="26">
        <v>1534.43</v>
      </c>
      <c r="I64" s="26">
        <v>3.58</v>
      </c>
      <c r="J64" s="27">
        <f t="shared" si="0"/>
        <v>0.42623055555555556</v>
      </c>
      <c r="L64" s="25">
        <v>762.09519999999998</v>
      </c>
      <c r="M64" s="26">
        <v>35.071100000000001</v>
      </c>
      <c r="N64" s="26">
        <v>38.903599999999997</v>
      </c>
      <c r="O64" s="26">
        <v>39.687600000000003</v>
      </c>
      <c r="P64" s="26">
        <v>1534.43</v>
      </c>
      <c r="Q64" s="26">
        <v>3.58</v>
      </c>
      <c r="R64" s="27">
        <f t="shared" si="1"/>
        <v>0.42623055555555556</v>
      </c>
      <c r="S64" s="20"/>
      <c r="T64" s="31"/>
      <c r="U64" s="32"/>
      <c r="V64" s="32"/>
      <c r="W64" s="31"/>
      <c r="X64" s="32"/>
      <c r="Y64" s="33"/>
    </row>
    <row r="65" spans="1:25">
      <c r="A65" s="72"/>
      <c r="B65" s="72"/>
      <c r="C65" s="72">
        <v>32</v>
      </c>
      <c r="D65" s="25">
        <v>356.1352</v>
      </c>
      <c r="E65" s="26">
        <v>31.797799999999999</v>
      </c>
      <c r="F65" s="26">
        <v>36.906300000000002</v>
      </c>
      <c r="G65" s="26">
        <v>37.598599999999998</v>
      </c>
      <c r="H65" s="26">
        <v>1340.87</v>
      </c>
      <c r="I65" s="26">
        <v>2.69</v>
      </c>
      <c r="J65" s="27">
        <f t="shared" si="0"/>
        <v>0.37246388888888887</v>
      </c>
      <c r="L65" s="25">
        <v>356.1352</v>
      </c>
      <c r="M65" s="26">
        <v>31.797799999999999</v>
      </c>
      <c r="N65" s="26">
        <v>36.906300000000002</v>
      </c>
      <c r="O65" s="26">
        <v>37.598599999999998</v>
      </c>
      <c r="P65" s="26">
        <v>1340.87</v>
      </c>
      <c r="Q65" s="26">
        <v>2.69</v>
      </c>
      <c r="R65" s="27">
        <f t="shared" si="1"/>
        <v>0.37246388888888887</v>
      </c>
      <c r="S65" s="20"/>
      <c r="T65" s="31"/>
      <c r="U65" s="32"/>
      <c r="V65" s="32"/>
      <c r="W65" s="31"/>
      <c r="X65" s="32"/>
      <c r="Y65" s="33"/>
    </row>
    <row r="66" spans="1:25" ht="12.75" thickBot="1">
      <c r="A66" s="72"/>
      <c r="B66" s="79"/>
      <c r="C66" s="79">
        <v>37</v>
      </c>
      <c r="D66" s="35">
        <v>166.38399999999999</v>
      </c>
      <c r="E66" s="36">
        <v>28.843</v>
      </c>
      <c r="F66" s="36">
        <v>35.521599999999999</v>
      </c>
      <c r="G66" s="36">
        <v>36.139099999999999</v>
      </c>
      <c r="H66" s="36">
        <v>1222.6500000000001</v>
      </c>
      <c r="I66" s="36">
        <v>2.1800000000000002</v>
      </c>
      <c r="J66" s="37">
        <f t="shared" si="0"/>
        <v>0.33962500000000001</v>
      </c>
      <c r="L66" s="35">
        <v>166.38399999999999</v>
      </c>
      <c r="M66" s="36">
        <v>28.843</v>
      </c>
      <c r="N66" s="36">
        <v>35.521599999999999</v>
      </c>
      <c r="O66" s="36">
        <v>36.139099999999999</v>
      </c>
      <c r="P66" s="36">
        <v>1222.6500000000001</v>
      </c>
      <c r="Q66" s="36">
        <v>2.1800000000000002</v>
      </c>
      <c r="R66" s="37">
        <f t="shared" si="1"/>
        <v>0.33962500000000001</v>
      </c>
      <c r="S66" s="20"/>
      <c r="T66" s="41"/>
      <c r="U66" s="42"/>
      <c r="V66" s="42"/>
      <c r="W66" s="41"/>
      <c r="X66" s="42"/>
      <c r="Y66" s="43"/>
    </row>
    <row r="67" spans="1:25">
      <c r="A67" s="72"/>
      <c r="B67" s="63" t="s">
        <v>19</v>
      </c>
      <c r="C67" s="63">
        <v>22</v>
      </c>
      <c r="D67" s="14">
        <v>1213.2295999999999</v>
      </c>
      <c r="E67" s="15">
        <v>39.707999999999998</v>
      </c>
      <c r="F67" s="15">
        <v>41.8187</v>
      </c>
      <c r="G67" s="15">
        <v>42.911099999999998</v>
      </c>
      <c r="H67" s="15">
        <v>1365.74</v>
      </c>
      <c r="I67" s="15">
        <v>3.22</v>
      </c>
      <c r="J67" s="16">
        <f t="shared" si="0"/>
        <v>0.37937222222222222</v>
      </c>
      <c r="L67" s="14">
        <v>1213.2295999999999</v>
      </c>
      <c r="M67" s="15">
        <v>39.707999999999998</v>
      </c>
      <c r="N67" s="15">
        <v>41.8187</v>
      </c>
      <c r="O67" s="15">
        <v>42.911099999999998</v>
      </c>
      <c r="P67" s="15">
        <v>1365.74</v>
      </c>
      <c r="Q67" s="15">
        <v>3.22</v>
      </c>
      <c r="R67" s="16">
        <f t="shared" si="1"/>
        <v>0.37937222222222222</v>
      </c>
      <c r="S67" s="20"/>
      <c r="T67" s="21">
        <f>bdrate($D67:$D70,E67:E70,$L67:$L70,M67:M70)</f>
        <v>0</v>
      </c>
      <c r="U67" s="22">
        <f>bdrate($D67:$D70,F67:F70,$L67:$L70,N67:N70)</f>
        <v>0</v>
      </c>
      <c r="V67" s="22">
        <f>bdrate($D67:$D70,G67:G70,$L67:$L70,O67:O70)</f>
        <v>0</v>
      </c>
      <c r="W67" s="44">
        <f>bdrateOld($D67:$D70,E67:E70,$L67:$L70,M67:M70)</f>
        <v>0</v>
      </c>
      <c r="X67" s="45">
        <f>bdrateOld($D67:$D70,F67:F70,$L67:$L70,N67:N70)</f>
        <v>0</v>
      </c>
      <c r="Y67" s="46">
        <f>bdrateOld($D67:$D70,G67:G70,$L67:$L70,O67:O70)</f>
        <v>0</v>
      </c>
    </row>
    <row r="68" spans="1:25">
      <c r="A68" s="72"/>
      <c r="B68" s="72"/>
      <c r="C68" s="72">
        <v>27</v>
      </c>
      <c r="D68" s="25">
        <v>595.94799999999998</v>
      </c>
      <c r="E68" s="26">
        <v>35.912500000000001</v>
      </c>
      <c r="F68" s="26">
        <v>39.093699999999998</v>
      </c>
      <c r="G68" s="26">
        <v>40.335500000000003</v>
      </c>
      <c r="H68" s="26">
        <v>1187.3</v>
      </c>
      <c r="I68" s="26">
        <v>2.59</v>
      </c>
      <c r="J68" s="27">
        <f t="shared" ref="J68:J98" si="2">H68/3600</f>
        <v>0.32980555555555552</v>
      </c>
      <c r="L68" s="25">
        <v>595.94799999999998</v>
      </c>
      <c r="M68" s="26">
        <v>35.912500000000001</v>
      </c>
      <c r="N68" s="26">
        <v>39.093699999999998</v>
      </c>
      <c r="O68" s="26">
        <v>40.335500000000003</v>
      </c>
      <c r="P68" s="26">
        <v>1187.3</v>
      </c>
      <c r="Q68" s="26">
        <v>2.59</v>
      </c>
      <c r="R68" s="27">
        <f t="shared" ref="R68:R98" si="3">P68/3600</f>
        <v>0.32980555555555552</v>
      </c>
      <c r="S68" s="20"/>
      <c r="T68" s="31"/>
      <c r="U68" s="32"/>
      <c r="V68" s="32"/>
      <c r="W68" s="31"/>
      <c r="X68" s="32"/>
      <c r="Y68" s="33"/>
    </row>
    <row r="69" spans="1:25">
      <c r="A69" s="72"/>
      <c r="B69" s="72"/>
      <c r="C69" s="72">
        <v>32</v>
      </c>
      <c r="D69" s="25">
        <v>290.55119999999999</v>
      </c>
      <c r="E69" s="26">
        <v>32.470300000000002</v>
      </c>
      <c r="F69" s="26">
        <v>37.126399999999997</v>
      </c>
      <c r="G69" s="26">
        <v>38.357100000000003</v>
      </c>
      <c r="H69" s="26">
        <v>1037.3800000000001</v>
      </c>
      <c r="I69" s="26">
        <v>2.0299999999999998</v>
      </c>
      <c r="J69" s="27">
        <f t="shared" si="2"/>
        <v>0.28816111111111115</v>
      </c>
      <c r="L69" s="25">
        <v>290.55119999999999</v>
      </c>
      <c r="M69" s="26">
        <v>32.470300000000002</v>
      </c>
      <c r="N69" s="26">
        <v>37.126399999999997</v>
      </c>
      <c r="O69" s="26">
        <v>38.357100000000003</v>
      </c>
      <c r="P69" s="26">
        <v>1037.3800000000001</v>
      </c>
      <c r="Q69" s="26">
        <v>2.0299999999999998</v>
      </c>
      <c r="R69" s="27">
        <f t="shared" si="3"/>
        <v>0.28816111111111115</v>
      </c>
      <c r="S69" s="20"/>
      <c r="T69" s="31"/>
      <c r="U69" s="32"/>
      <c r="V69" s="32"/>
      <c r="W69" s="31"/>
      <c r="X69" s="32"/>
      <c r="Y69" s="33"/>
    </row>
    <row r="70" spans="1:25" ht="12.75" thickBot="1">
      <c r="A70" s="79"/>
      <c r="B70" s="79"/>
      <c r="C70" s="79">
        <v>37</v>
      </c>
      <c r="D70" s="35">
        <v>143.21520000000001</v>
      </c>
      <c r="E70" s="36">
        <v>29.6462</v>
      </c>
      <c r="F70" s="36">
        <v>35.703000000000003</v>
      </c>
      <c r="G70" s="36">
        <v>36.815199999999997</v>
      </c>
      <c r="H70" s="36">
        <v>918.98</v>
      </c>
      <c r="I70" s="36">
        <v>1.65</v>
      </c>
      <c r="J70" s="37">
        <f t="shared" si="2"/>
        <v>0.25527222222222223</v>
      </c>
      <c r="L70" s="35">
        <v>143.21520000000001</v>
      </c>
      <c r="M70" s="36">
        <v>29.6462</v>
      </c>
      <c r="N70" s="36">
        <v>35.703000000000003</v>
      </c>
      <c r="O70" s="36">
        <v>36.815199999999997</v>
      </c>
      <c r="P70" s="36">
        <v>918.98</v>
      </c>
      <c r="Q70" s="36">
        <v>1.65</v>
      </c>
      <c r="R70" s="37">
        <f t="shared" si="3"/>
        <v>0.25527222222222223</v>
      </c>
      <c r="S70" s="20"/>
      <c r="T70" s="41"/>
      <c r="U70" s="42"/>
      <c r="V70" s="42"/>
      <c r="W70" s="41"/>
      <c r="X70" s="42"/>
      <c r="Y70" s="43"/>
    </row>
    <row r="71" spans="1:25">
      <c r="A71" s="63" t="s">
        <v>25</v>
      </c>
      <c r="B71" s="63" t="s">
        <v>26</v>
      </c>
      <c r="C71" s="63">
        <v>22</v>
      </c>
      <c r="D71" s="64"/>
      <c r="E71" s="65"/>
      <c r="F71" s="65"/>
      <c r="G71" s="65"/>
      <c r="H71" s="65"/>
      <c r="I71" s="65"/>
      <c r="J71" s="66">
        <f t="shared" si="2"/>
        <v>0</v>
      </c>
      <c r="K71" s="67"/>
      <c r="L71" s="64"/>
      <c r="M71" s="65"/>
      <c r="N71" s="65"/>
      <c r="O71" s="65"/>
      <c r="P71" s="65"/>
      <c r="Q71" s="65"/>
      <c r="R71" s="66">
        <f t="shared" si="3"/>
        <v>0</v>
      </c>
      <c r="S71" s="68"/>
      <c r="T71" s="69"/>
      <c r="U71" s="70"/>
      <c r="V71" s="71"/>
      <c r="W71" s="69"/>
      <c r="X71" s="70"/>
      <c r="Y71" s="71"/>
    </row>
    <row r="72" spans="1:25">
      <c r="A72" s="72" t="s">
        <v>27</v>
      </c>
      <c r="B72" s="72"/>
      <c r="C72" s="72">
        <v>27</v>
      </c>
      <c r="D72" s="73"/>
      <c r="E72" s="74"/>
      <c r="F72" s="74"/>
      <c r="G72" s="74"/>
      <c r="H72" s="74"/>
      <c r="I72" s="74"/>
      <c r="J72" s="75">
        <f t="shared" si="2"/>
        <v>0</v>
      </c>
      <c r="K72" s="67"/>
      <c r="L72" s="73"/>
      <c r="M72" s="74"/>
      <c r="N72" s="74"/>
      <c r="O72" s="74"/>
      <c r="P72" s="74"/>
      <c r="Q72" s="74"/>
      <c r="R72" s="75">
        <f t="shared" si="3"/>
        <v>0</v>
      </c>
      <c r="S72" s="68"/>
      <c r="T72" s="76"/>
      <c r="U72" s="77"/>
      <c r="V72" s="78"/>
      <c r="W72" s="76"/>
      <c r="X72" s="77"/>
      <c r="Y72" s="78"/>
    </row>
    <row r="73" spans="1:25">
      <c r="A73" s="72"/>
      <c r="B73" s="72"/>
      <c r="C73" s="72">
        <v>32</v>
      </c>
      <c r="D73" s="73"/>
      <c r="E73" s="74"/>
      <c r="F73" s="74"/>
      <c r="G73" s="74"/>
      <c r="H73" s="74"/>
      <c r="I73" s="74"/>
      <c r="J73" s="75">
        <f t="shared" si="2"/>
        <v>0</v>
      </c>
      <c r="K73" s="67"/>
      <c r="L73" s="73"/>
      <c r="M73" s="74"/>
      <c r="N73" s="74"/>
      <c r="O73" s="74"/>
      <c r="P73" s="74"/>
      <c r="Q73" s="74"/>
      <c r="R73" s="75">
        <f t="shared" si="3"/>
        <v>0</v>
      </c>
      <c r="S73" s="68"/>
      <c r="T73" s="76"/>
      <c r="U73" s="77"/>
      <c r="V73" s="78"/>
      <c r="W73" s="76"/>
      <c r="X73" s="77"/>
      <c r="Y73" s="78"/>
    </row>
    <row r="74" spans="1:25" ht="12.75" thickBot="1">
      <c r="A74" s="72"/>
      <c r="B74" s="79"/>
      <c r="C74" s="79">
        <v>37</v>
      </c>
      <c r="D74" s="80"/>
      <c r="E74" s="81"/>
      <c r="F74" s="81"/>
      <c r="G74" s="81"/>
      <c r="H74" s="81"/>
      <c r="I74" s="81"/>
      <c r="J74" s="82">
        <f t="shared" si="2"/>
        <v>0</v>
      </c>
      <c r="K74" s="67"/>
      <c r="L74" s="80"/>
      <c r="M74" s="81"/>
      <c r="N74" s="81"/>
      <c r="O74" s="81"/>
      <c r="P74" s="81"/>
      <c r="Q74" s="81"/>
      <c r="R74" s="82">
        <f t="shared" si="3"/>
        <v>0</v>
      </c>
      <c r="S74" s="68"/>
      <c r="T74" s="83"/>
      <c r="U74" s="84"/>
      <c r="V74" s="85"/>
      <c r="W74" s="83"/>
      <c r="X74" s="84"/>
      <c r="Y74" s="85"/>
    </row>
    <row r="75" spans="1:25">
      <c r="A75" s="72"/>
      <c r="B75" s="63" t="s">
        <v>28</v>
      </c>
      <c r="C75" s="63">
        <v>22</v>
      </c>
      <c r="D75" s="64"/>
      <c r="E75" s="65"/>
      <c r="F75" s="65"/>
      <c r="G75" s="65"/>
      <c r="H75" s="65"/>
      <c r="I75" s="65"/>
      <c r="J75" s="66">
        <f t="shared" si="2"/>
        <v>0</v>
      </c>
      <c r="K75" s="67"/>
      <c r="L75" s="64"/>
      <c r="M75" s="65"/>
      <c r="N75" s="65"/>
      <c r="O75" s="65"/>
      <c r="P75" s="65"/>
      <c r="Q75" s="65"/>
      <c r="R75" s="66">
        <f t="shared" si="3"/>
        <v>0</v>
      </c>
      <c r="S75" s="68"/>
      <c r="T75" s="69"/>
      <c r="U75" s="70"/>
      <c r="V75" s="71"/>
      <c r="W75" s="69"/>
      <c r="X75" s="70"/>
      <c r="Y75" s="71"/>
    </row>
    <row r="76" spans="1:25">
      <c r="A76" s="72"/>
      <c r="B76" s="72"/>
      <c r="C76" s="72">
        <v>27</v>
      </c>
      <c r="D76" s="73"/>
      <c r="E76" s="74"/>
      <c r="F76" s="74"/>
      <c r="G76" s="74"/>
      <c r="H76" s="74"/>
      <c r="I76" s="74"/>
      <c r="J76" s="75">
        <f t="shared" si="2"/>
        <v>0</v>
      </c>
      <c r="K76" s="67"/>
      <c r="L76" s="73"/>
      <c r="M76" s="74"/>
      <c r="N76" s="74"/>
      <c r="O76" s="74"/>
      <c r="P76" s="74"/>
      <c r="Q76" s="74"/>
      <c r="R76" s="75">
        <f t="shared" si="3"/>
        <v>0</v>
      </c>
      <c r="S76" s="68"/>
      <c r="T76" s="76"/>
      <c r="U76" s="77"/>
      <c r="V76" s="78"/>
      <c r="W76" s="76"/>
      <c r="X76" s="77"/>
      <c r="Y76" s="78"/>
    </row>
    <row r="77" spans="1:25">
      <c r="A77" s="72"/>
      <c r="B77" s="72"/>
      <c r="C77" s="72">
        <v>32</v>
      </c>
      <c r="D77" s="73"/>
      <c r="E77" s="74"/>
      <c r="F77" s="74"/>
      <c r="G77" s="74"/>
      <c r="H77" s="74"/>
      <c r="I77" s="74"/>
      <c r="J77" s="75">
        <f t="shared" si="2"/>
        <v>0</v>
      </c>
      <c r="K77" s="67"/>
      <c r="L77" s="73"/>
      <c r="M77" s="74"/>
      <c r="N77" s="74"/>
      <c r="O77" s="74"/>
      <c r="P77" s="74"/>
      <c r="Q77" s="74"/>
      <c r="R77" s="75">
        <f t="shared" si="3"/>
        <v>0</v>
      </c>
      <c r="S77" s="68"/>
      <c r="T77" s="76"/>
      <c r="U77" s="77"/>
      <c r="V77" s="78"/>
      <c r="W77" s="76"/>
      <c r="X77" s="77"/>
      <c r="Y77" s="78"/>
    </row>
    <row r="78" spans="1:25" ht="12.75" thickBot="1">
      <c r="A78" s="72"/>
      <c r="B78" s="79"/>
      <c r="C78" s="79">
        <v>37</v>
      </c>
      <c r="D78" s="80"/>
      <c r="E78" s="81"/>
      <c r="F78" s="81"/>
      <c r="G78" s="81"/>
      <c r="H78" s="81"/>
      <c r="I78" s="81"/>
      <c r="J78" s="82">
        <f t="shared" si="2"/>
        <v>0</v>
      </c>
      <c r="K78" s="67"/>
      <c r="L78" s="80"/>
      <c r="M78" s="81"/>
      <c r="N78" s="81"/>
      <c r="O78" s="81"/>
      <c r="P78" s="81"/>
      <c r="Q78" s="81"/>
      <c r="R78" s="82">
        <f t="shared" si="3"/>
        <v>0</v>
      </c>
      <c r="S78" s="68"/>
      <c r="T78" s="83"/>
      <c r="U78" s="84"/>
      <c r="V78" s="85"/>
      <c r="W78" s="83"/>
      <c r="X78" s="84"/>
      <c r="Y78" s="85"/>
    </row>
    <row r="79" spans="1:25">
      <c r="A79" s="72"/>
      <c r="B79" s="63" t="s">
        <v>29</v>
      </c>
      <c r="C79" s="63">
        <v>22</v>
      </c>
      <c r="D79" s="64"/>
      <c r="E79" s="65"/>
      <c r="F79" s="65"/>
      <c r="G79" s="65"/>
      <c r="H79" s="65"/>
      <c r="I79" s="65"/>
      <c r="J79" s="66">
        <f t="shared" si="2"/>
        <v>0</v>
      </c>
      <c r="K79" s="67"/>
      <c r="L79" s="64"/>
      <c r="M79" s="65"/>
      <c r="N79" s="65"/>
      <c r="O79" s="65"/>
      <c r="P79" s="65"/>
      <c r="Q79" s="65"/>
      <c r="R79" s="66">
        <f t="shared" si="3"/>
        <v>0</v>
      </c>
      <c r="S79" s="68"/>
      <c r="T79" s="69"/>
      <c r="U79" s="70"/>
      <c r="V79" s="71"/>
      <c r="W79" s="69"/>
      <c r="X79" s="70"/>
      <c r="Y79" s="71"/>
    </row>
    <row r="80" spans="1:25">
      <c r="A80" s="72"/>
      <c r="B80" s="72"/>
      <c r="C80" s="72">
        <v>27</v>
      </c>
      <c r="D80" s="73"/>
      <c r="E80" s="74"/>
      <c r="F80" s="74"/>
      <c r="G80" s="74"/>
      <c r="H80" s="74"/>
      <c r="I80" s="74"/>
      <c r="J80" s="75">
        <f t="shared" si="2"/>
        <v>0</v>
      </c>
      <c r="K80" s="67"/>
      <c r="L80" s="73"/>
      <c r="M80" s="74"/>
      <c r="N80" s="74"/>
      <c r="O80" s="74"/>
      <c r="P80" s="74"/>
      <c r="Q80" s="74"/>
      <c r="R80" s="75">
        <f t="shared" si="3"/>
        <v>0</v>
      </c>
      <c r="S80" s="68"/>
      <c r="T80" s="76"/>
      <c r="U80" s="77"/>
      <c r="V80" s="78"/>
      <c r="W80" s="76"/>
      <c r="X80" s="77"/>
      <c r="Y80" s="78"/>
    </row>
    <row r="81" spans="1:25">
      <c r="A81" s="72"/>
      <c r="B81" s="72"/>
      <c r="C81" s="72">
        <v>32</v>
      </c>
      <c r="D81" s="73"/>
      <c r="E81" s="74"/>
      <c r="F81" s="74"/>
      <c r="G81" s="74"/>
      <c r="H81" s="74"/>
      <c r="I81" s="74"/>
      <c r="J81" s="75">
        <f t="shared" si="2"/>
        <v>0</v>
      </c>
      <c r="K81" s="67"/>
      <c r="L81" s="73"/>
      <c r="M81" s="74"/>
      <c r="N81" s="74"/>
      <c r="O81" s="74"/>
      <c r="P81" s="74"/>
      <c r="Q81" s="74"/>
      <c r="R81" s="75">
        <f t="shared" si="3"/>
        <v>0</v>
      </c>
      <c r="S81" s="68"/>
      <c r="T81" s="76"/>
      <c r="U81" s="77"/>
      <c r="V81" s="78"/>
      <c r="W81" s="76"/>
      <c r="X81" s="77"/>
      <c r="Y81" s="78"/>
    </row>
    <row r="82" spans="1:25" ht="12.75" thickBot="1">
      <c r="A82" s="79"/>
      <c r="B82" s="79"/>
      <c r="C82" s="79">
        <v>37</v>
      </c>
      <c r="D82" s="80"/>
      <c r="E82" s="81"/>
      <c r="F82" s="81"/>
      <c r="G82" s="81"/>
      <c r="H82" s="81"/>
      <c r="I82" s="81"/>
      <c r="J82" s="82">
        <f t="shared" si="2"/>
        <v>0</v>
      </c>
      <c r="K82" s="67"/>
      <c r="L82" s="80"/>
      <c r="M82" s="81"/>
      <c r="N82" s="81"/>
      <c r="O82" s="81"/>
      <c r="P82" s="81"/>
      <c r="Q82" s="81"/>
      <c r="R82" s="82">
        <f t="shared" si="3"/>
        <v>0</v>
      </c>
      <c r="S82" s="68"/>
      <c r="T82" s="83"/>
      <c r="U82" s="84"/>
      <c r="V82" s="85"/>
      <c r="W82" s="83"/>
      <c r="X82" s="84"/>
      <c r="Y82" s="85"/>
    </row>
    <row r="83" spans="1:25">
      <c r="A83" s="63" t="s">
        <v>62</v>
      </c>
      <c r="B83" s="63" t="s">
        <v>63</v>
      </c>
      <c r="C83" s="63">
        <v>22</v>
      </c>
      <c r="D83" s="14">
        <v>3583.6304</v>
      </c>
      <c r="E83" s="15">
        <v>40.831899999999997</v>
      </c>
      <c r="F83" s="15">
        <v>43.294400000000003</v>
      </c>
      <c r="G83" s="15">
        <v>43.901899999999998</v>
      </c>
      <c r="H83" s="15">
        <v>7303.59</v>
      </c>
      <c r="I83" s="15">
        <v>15.33</v>
      </c>
      <c r="J83" s="16">
        <f t="shared" si="2"/>
        <v>2.028775</v>
      </c>
      <c r="L83" s="14">
        <v>3583.6304</v>
      </c>
      <c r="M83" s="15">
        <v>40.831899999999997</v>
      </c>
      <c r="N83" s="15">
        <v>43.294400000000003</v>
      </c>
      <c r="O83" s="15">
        <v>43.901899999999998</v>
      </c>
      <c r="P83" s="15">
        <v>7303.59</v>
      </c>
      <c r="Q83" s="15">
        <v>15.33</v>
      </c>
      <c r="R83" s="16">
        <f t="shared" si="3"/>
        <v>2.028775</v>
      </c>
      <c r="S83" s="20"/>
      <c r="T83" s="21">
        <f>bdrate($D83:$D86,E83:E86,$L83:$L86,M83:M86)</f>
        <v>0</v>
      </c>
      <c r="U83" s="22">
        <f>bdrate($D83:$D86,F83:F86,$L83:$L86,N83:N86)</f>
        <v>0</v>
      </c>
      <c r="V83" s="22">
        <f>bdrate($D83:$D86,G83:G86,$L83:$L86,O83:O86)</f>
        <v>0</v>
      </c>
      <c r="W83" s="44">
        <f>bdrateOld($D83:$D86,E83:E86,$L83:$L86,M83:M86)</f>
        <v>0</v>
      </c>
      <c r="X83" s="45">
        <f>bdrateOld($D83:$D86,F83:F86,$L83:$L86,N83:N86)</f>
        <v>0</v>
      </c>
      <c r="Y83" s="46">
        <f>bdrateOld($D83:$D86,G83:G86,$L83:$L86,O83:O86)</f>
        <v>0</v>
      </c>
    </row>
    <row r="84" spans="1:25">
      <c r="A84" s="72"/>
      <c r="B84" s="72"/>
      <c r="C84" s="72">
        <v>27</v>
      </c>
      <c r="D84" s="25">
        <v>1771.9215999999999</v>
      </c>
      <c r="E84" s="26">
        <v>37.594200000000001</v>
      </c>
      <c r="F84" s="26">
        <v>40.710999999999999</v>
      </c>
      <c r="G84" s="26">
        <v>40.979900000000001</v>
      </c>
      <c r="H84" s="26">
        <v>6438.59</v>
      </c>
      <c r="I84" s="26">
        <v>13.11</v>
      </c>
      <c r="J84" s="27">
        <f t="shared" si="2"/>
        <v>1.7884972222222222</v>
      </c>
      <c r="L84" s="25">
        <v>1771.9215999999999</v>
      </c>
      <c r="M84" s="26">
        <v>37.594200000000001</v>
      </c>
      <c r="N84" s="26">
        <v>40.710999999999999</v>
      </c>
      <c r="O84" s="26">
        <v>40.979900000000001</v>
      </c>
      <c r="P84" s="26">
        <v>6438.59</v>
      </c>
      <c r="Q84" s="26">
        <v>13.11</v>
      </c>
      <c r="R84" s="27">
        <f t="shared" si="3"/>
        <v>1.7884972222222222</v>
      </c>
      <c r="S84" s="20"/>
      <c r="T84" s="31"/>
      <c r="U84" s="32"/>
      <c r="V84" s="32"/>
      <c r="W84" s="31"/>
      <c r="X84" s="32"/>
      <c r="Y84" s="33"/>
    </row>
    <row r="85" spans="1:25">
      <c r="A85" s="72"/>
      <c r="B85" s="72"/>
      <c r="C85" s="72">
        <v>32</v>
      </c>
      <c r="D85" s="25">
        <v>892.91520000000003</v>
      </c>
      <c r="E85" s="26">
        <v>34.56</v>
      </c>
      <c r="F85" s="26">
        <v>38.533700000000003</v>
      </c>
      <c r="G85" s="26">
        <v>38.612200000000001</v>
      </c>
      <c r="H85" s="26">
        <v>5743.84</v>
      </c>
      <c r="I85" s="26">
        <v>10.87</v>
      </c>
      <c r="J85" s="27">
        <f t="shared" si="2"/>
        <v>1.5955111111111111</v>
      </c>
      <c r="L85" s="25">
        <v>892.91520000000003</v>
      </c>
      <c r="M85" s="26">
        <v>34.56</v>
      </c>
      <c r="N85" s="26">
        <v>38.533700000000003</v>
      </c>
      <c r="O85" s="26">
        <v>38.612200000000001</v>
      </c>
      <c r="P85" s="26">
        <v>5743.84</v>
      </c>
      <c r="Q85" s="26">
        <v>10.87</v>
      </c>
      <c r="R85" s="27">
        <f t="shared" si="3"/>
        <v>1.5955111111111111</v>
      </c>
      <c r="S85" s="20"/>
      <c r="T85" s="31"/>
      <c r="U85" s="32"/>
      <c r="V85" s="32"/>
      <c r="W85" s="31"/>
      <c r="X85" s="32"/>
      <c r="Y85" s="33"/>
    </row>
    <row r="86" spans="1:25" ht="12.75" thickBot="1">
      <c r="A86" s="72"/>
      <c r="B86" s="79"/>
      <c r="C86" s="79">
        <v>37</v>
      </c>
      <c r="D86" s="35">
        <v>481.596</v>
      </c>
      <c r="E86" s="36">
        <v>31.912800000000001</v>
      </c>
      <c r="F86" s="36">
        <v>36.965400000000002</v>
      </c>
      <c r="G86" s="36">
        <v>36.877000000000002</v>
      </c>
      <c r="H86" s="36">
        <v>5253.07</v>
      </c>
      <c r="I86" s="36">
        <v>9.32</v>
      </c>
      <c r="J86" s="37">
        <f t="shared" si="2"/>
        <v>1.4591861111111111</v>
      </c>
      <c r="L86" s="35">
        <v>481.596</v>
      </c>
      <c r="M86" s="36">
        <v>31.912800000000001</v>
      </c>
      <c r="N86" s="36">
        <v>36.965400000000002</v>
      </c>
      <c r="O86" s="36">
        <v>36.877000000000002</v>
      </c>
      <c r="P86" s="36">
        <v>5253.07</v>
      </c>
      <c r="Q86" s="36">
        <v>9.32</v>
      </c>
      <c r="R86" s="37">
        <f t="shared" si="3"/>
        <v>1.4591861111111111</v>
      </c>
      <c r="S86" s="20"/>
      <c r="T86" s="41"/>
      <c r="U86" s="42"/>
      <c r="V86" s="42"/>
      <c r="W86" s="41"/>
      <c r="X86" s="42"/>
      <c r="Y86" s="43"/>
    </row>
    <row r="87" spans="1:25">
      <c r="A87" s="72"/>
      <c r="B87" s="63" t="s">
        <v>64</v>
      </c>
      <c r="C87" s="63">
        <v>22</v>
      </c>
      <c r="D87" s="14">
        <v>5516.5742</v>
      </c>
      <c r="E87" s="15">
        <v>42.582700000000003</v>
      </c>
      <c r="F87" s="15">
        <v>46.040199999999999</v>
      </c>
      <c r="G87" s="15">
        <v>46.113100000000003</v>
      </c>
      <c r="H87" s="15">
        <v>15742.15</v>
      </c>
      <c r="I87" s="15">
        <v>30.99</v>
      </c>
      <c r="J87" s="16">
        <f t="shared" si="2"/>
        <v>4.3728194444444446</v>
      </c>
      <c r="L87" s="14">
        <v>5516.5742</v>
      </c>
      <c r="M87" s="15">
        <v>42.582700000000003</v>
      </c>
      <c r="N87" s="15">
        <v>46.040199999999999</v>
      </c>
      <c r="O87" s="15">
        <v>46.113100000000003</v>
      </c>
      <c r="P87" s="15">
        <v>15742.15</v>
      </c>
      <c r="Q87" s="15">
        <v>30.99</v>
      </c>
      <c r="R87" s="16">
        <f t="shared" si="3"/>
        <v>4.3728194444444446</v>
      </c>
      <c r="S87" s="20"/>
      <c r="T87" s="21">
        <f>bdrate($D87:$D90,E87:E90,$L87:$L90,M87:M90)</f>
        <v>0</v>
      </c>
      <c r="U87" s="22">
        <f>bdrate($D87:$D90,F87:F90,$L87:$L90,N87:N90)</f>
        <v>0</v>
      </c>
      <c r="V87" s="22">
        <f>bdrate($D87:$D90,G87:G90,$L87:$L90,O87:O90)</f>
        <v>0</v>
      </c>
      <c r="W87" s="44">
        <f>bdrateOld($D87:$D90,E87:E90,$L87:$L90,M87:M90)</f>
        <v>0</v>
      </c>
      <c r="X87" s="45">
        <f>bdrateOld($D87:$D90,F87:F90,$L87:$L90,N87:N90)</f>
        <v>0</v>
      </c>
      <c r="Y87" s="46">
        <f>bdrateOld($D87:$D90,G87:G90,$L87:$L90,O87:O90)</f>
        <v>0</v>
      </c>
    </row>
    <row r="88" spans="1:25">
      <c r="A88" s="72"/>
      <c r="B88" s="72"/>
      <c r="C88" s="72">
        <v>27</v>
      </c>
      <c r="D88" s="25">
        <v>2825.1379000000002</v>
      </c>
      <c r="E88" s="26">
        <v>38.508699999999997</v>
      </c>
      <c r="F88" s="26">
        <v>43.258400000000002</v>
      </c>
      <c r="G88" s="26">
        <v>43.301699999999997</v>
      </c>
      <c r="H88" s="26">
        <v>13596.45</v>
      </c>
      <c r="I88" s="26">
        <v>26.95</v>
      </c>
      <c r="J88" s="27">
        <f t="shared" si="2"/>
        <v>3.776791666666667</v>
      </c>
      <c r="L88" s="25">
        <v>2825.1379000000002</v>
      </c>
      <c r="M88" s="26">
        <v>38.508699999999997</v>
      </c>
      <c r="N88" s="26">
        <v>43.258400000000002</v>
      </c>
      <c r="O88" s="26">
        <v>43.301699999999997</v>
      </c>
      <c r="P88" s="26">
        <v>13596.45</v>
      </c>
      <c r="Q88" s="26">
        <v>26.95</v>
      </c>
      <c r="R88" s="27">
        <f t="shared" si="3"/>
        <v>3.776791666666667</v>
      </c>
      <c r="S88" s="20"/>
      <c r="T88" s="31"/>
      <c r="U88" s="32"/>
      <c r="V88" s="32"/>
      <c r="W88" s="31"/>
      <c r="X88" s="32"/>
      <c r="Y88" s="33"/>
    </row>
    <row r="89" spans="1:25">
      <c r="A89" s="72"/>
      <c r="B89" s="72"/>
      <c r="C89" s="72">
        <v>32</v>
      </c>
      <c r="D89" s="25">
        <v>1396.1880000000001</v>
      </c>
      <c r="E89" s="26">
        <v>34.817599999999999</v>
      </c>
      <c r="F89" s="26">
        <v>41.113700000000001</v>
      </c>
      <c r="G89" s="26">
        <v>40.898000000000003</v>
      </c>
      <c r="H89" s="26">
        <v>11703.77</v>
      </c>
      <c r="I89" s="26">
        <v>22.36</v>
      </c>
      <c r="J89" s="27">
        <f t="shared" si="2"/>
        <v>3.2510472222222222</v>
      </c>
      <c r="L89" s="25">
        <v>1396.1880000000001</v>
      </c>
      <c r="M89" s="26">
        <v>34.817599999999999</v>
      </c>
      <c r="N89" s="26">
        <v>41.113700000000001</v>
      </c>
      <c r="O89" s="26">
        <v>40.898000000000003</v>
      </c>
      <c r="P89" s="26">
        <v>11703.77</v>
      </c>
      <c r="Q89" s="26">
        <v>22.36</v>
      </c>
      <c r="R89" s="27">
        <f t="shared" si="3"/>
        <v>3.2510472222222222</v>
      </c>
      <c r="S89" s="20"/>
      <c r="T89" s="31"/>
      <c r="U89" s="32"/>
      <c r="V89" s="32"/>
      <c r="W89" s="31"/>
      <c r="X89" s="32"/>
      <c r="Y89" s="33"/>
    </row>
    <row r="90" spans="1:25" ht="12.75" thickBot="1">
      <c r="A90" s="72"/>
      <c r="B90" s="79"/>
      <c r="C90" s="79">
        <v>37</v>
      </c>
      <c r="D90" s="35">
        <v>703.95889999999997</v>
      </c>
      <c r="E90" s="36">
        <v>31.765699999999999</v>
      </c>
      <c r="F90" s="36">
        <v>39.634500000000003</v>
      </c>
      <c r="G90" s="36">
        <v>38.936399999999999</v>
      </c>
      <c r="H90" s="36">
        <v>10421.370000000001</v>
      </c>
      <c r="I90" s="36">
        <v>18.82</v>
      </c>
      <c r="J90" s="37">
        <f t="shared" si="2"/>
        <v>2.8948250000000004</v>
      </c>
      <c r="L90" s="35">
        <v>703.95889999999997</v>
      </c>
      <c r="M90" s="36">
        <v>31.765699999999999</v>
      </c>
      <c r="N90" s="36">
        <v>39.634500000000003</v>
      </c>
      <c r="O90" s="36">
        <v>38.936399999999999</v>
      </c>
      <c r="P90" s="36">
        <v>10421.370000000001</v>
      </c>
      <c r="Q90" s="36">
        <v>18.82</v>
      </c>
      <c r="R90" s="37">
        <f t="shared" si="3"/>
        <v>2.8948250000000004</v>
      </c>
      <c r="S90" s="20"/>
      <c r="T90" s="41"/>
      <c r="U90" s="42"/>
      <c r="V90" s="42"/>
      <c r="W90" s="41"/>
      <c r="X90" s="42"/>
      <c r="Y90" s="43"/>
    </row>
    <row r="91" spans="1:25">
      <c r="A91" s="72"/>
      <c r="B91" s="63" t="s">
        <v>65</v>
      </c>
      <c r="C91" s="63">
        <v>22</v>
      </c>
      <c r="D91" s="14">
        <v>1507.3848</v>
      </c>
      <c r="E91" s="15">
        <v>48.088099999999997</v>
      </c>
      <c r="F91" s="15">
        <v>45.806199999999997</v>
      </c>
      <c r="G91" s="15">
        <v>45.926400000000001</v>
      </c>
      <c r="H91" s="15">
        <v>5625.91</v>
      </c>
      <c r="I91" s="15">
        <v>9.2100000000000009</v>
      </c>
      <c r="J91" s="16">
        <f t="shared" si="2"/>
        <v>1.5627527777777777</v>
      </c>
      <c r="L91" s="14">
        <v>1507.3848</v>
      </c>
      <c r="M91" s="15">
        <v>48.088099999999997</v>
      </c>
      <c r="N91" s="15">
        <v>45.806199999999997</v>
      </c>
      <c r="O91" s="15">
        <v>45.926400000000001</v>
      </c>
      <c r="P91" s="15">
        <v>5625.91</v>
      </c>
      <c r="Q91" s="15">
        <v>9.2100000000000009</v>
      </c>
      <c r="R91" s="16">
        <f t="shared" si="3"/>
        <v>1.5627527777777777</v>
      </c>
      <c r="S91" s="20"/>
      <c r="T91" s="21">
        <f>bdrate($D91:$D94,E91:E94,$L91:$L94,M91:M94)</f>
        <v>0</v>
      </c>
      <c r="U91" s="22">
        <f>bdrate($D91:$D94,F91:F94,$L91:$L94,N91:N94)</f>
        <v>0</v>
      </c>
      <c r="V91" s="22">
        <f>bdrate($D91:$D94,G91:G94,$L91:$L94,O91:O94)</f>
        <v>0</v>
      </c>
      <c r="W91" s="44">
        <f>bdrateOld($D91:$D94,E91:E94,$L91:$L94,M91:M94)</f>
        <v>0</v>
      </c>
      <c r="X91" s="45">
        <f>bdrateOld($D91:$D94,F91:F94,$L91:$L94,N91:N94)</f>
        <v>0</v>
      </c>
      <c r="Y91" s="46">
        <f>bdrateOld($D91:$D94,G91:G94,$L91:$L94,O91:O94)</f>
        <v>0</v>
      </c>
    </row>
    <row r="92" spans="1:25">
      <c r="A92" s="72"/>
      <c r="B92" s="72"/>
      <c r="C92" s="72">
        <v>27</v>
      </c>
      <c r="D92" s="25">
        <v>1128.9712</v>
      </c>
      <c r="E92" s="26">
        <v>43.849299999999999</v>
      </c>
      <c r="F92" s="26">
        <v>41.73</v>
      </c>
      <c r="G92" s="26">
        <v>42.023400000000002</v>
      </c>
      <c r="H92" s="26">
        <v>5527.58</v>
      </c>
      <c r="I92" s="26">
        <v>9.51</v>
      </c>
      <c r="J92" s="27">
        <f t="shared" si="2"/>
        <v>1.5354388888888888</v>
      </c>
      <c r="L92" s="25">
        <v>1128.9712</v>
      </c>
      <c r="M92" s="26">
        <v>43.849299999999999</v>
      </c>
      <c r="N92" s="26">
        <v>41.73</v>
      </c>
      <c r="O92" s="26">
        <v>42.023400000000002</v>
      </c>
      <c r="P92" s="26">
        <v>5527.58</v>
      </c>
      <c r="Q92" s="26">
        <v>9.51</v>
      </c>
      <c r="R92" s="27">
        <f t="shared" si="3"/>
        <v>1.5354388888888888</v>
      </c>
      <c r="S92" s="20"/>
      <c r="T92" s="31"/>
      <c r="U92" s="32"/>
      <c r="V92" s="32"/>
      <c r="W92" s="31"/>
      <c r="X92" s="32"/>
      <c r="Y92" s="33"/>
    </row>
    <row r="93" spans="1:25">
      <c r="A93" s="72"/>
      <c r="B93" s="72"/>
      <c r="C93" s="72">
        <v>32</v>
      </c>
      <c r="D93" s="25">
        <v>852.38559999999995</v>
      </c>
      <c r="E93" s="26">
        <v>39.1721</v>
      </c>
      <c r="F93" s="26">
        <v>39.575400000000002</v>
      </c>
      <c r="G93" s="26">
        <v>40.048299999999998</v>
      </c>
      <c r="H93" s="26">
        <v>5455.3</v>
      </c>
      <c r="I93" s="26">
        <v>10.4</v>
      </c>
      <c r="J93" s="27">
        <f t="shared" si="2"/>
        <v>1.5153611111111112</v>
      </c>
      <c r="L93" s="25">
        <v>852.38559999999995</v>
      </c>
      <c r="M93" s="26">
        <v>39.1721</v>
      </c>
      <c r="N93" s="26">
        <v>39.575400000000002</v>
      </c>
      <c r="O93" s="26">
        <v>40.048299999999998</v>
      </c>
      <c r="P93" s="26">
        <v>5455.3</v>
      </c>
      <c r="Q93" s="26">
        <v>10.4</v>
      </c>
      <c r="R93" s="27">
        <f t="shared" si="3"/>
        <v>1.5153611111111112</v>
      </c>
      <c r="S93" s="20"/>
      <c r="T93" s="31"/>
      <c r="U93" s="32"/>
      <c r="V93" s="32"/>
      <c r="W93" s="31"/>
      <c r="X93" s="32"/>
      <c r="Y93" s="33"/>
    </row>
    <row r="94" spans="1:25" ht="12.75" thickBot="1">
      <c r="A94" s="72"/>
      <c r="B94" s="79"/>
      <c r="C94" s="79">
        <v>37</v>
      </c>
      <c r="D94" s="35">
        <v>618.63040000000001</v>
      </c>
      <c r="E94" s="36">
        <v>34.304499999999997</v>
      </c>
      <c r="F94" s="36">
        <v>38.3489</v>
      </c>
      <c r="G94" s="36">
        <v>38.726500000000001</v>
      </c>
      <c r="H94" s="36">
        <v>5356.01</v>
      </c>
      <c r="I94" s="36">
        <v>11.09</v>
      </c>
      <c r="J94" s="37">
        <f t="shared" si="2"/>
        <v>1.4877805555555557</v>
      </c>
      <c r="L94" s="35">
        <v>618.63040000000001</v>
      </c>
      <c r="M94" s="36">
        <v>34.304499999999997</v>
      </c>
      <c r="N94" s="36">
        <v>38.3489</v>
      </c>
      <c r="O94" s="36">
        <v>38.726500000000001</v>
      </c>
      <c r="P94" s="36">
        <v>5356.01</v>
      </c>
      <c r="Q94" s="36">
        <v>11.09</v>
      </c>
      <c r="R94" s="37">
        <f t="shared" si="3"/>
        <v>1.4877805555555557</v>
      </c>
      <c r="S94" s="20"/>
      <c r="T94" s="41"/>
      <c r="U94" s="42"/>
      <c r="V94" s="42"/>
      <c r="W94" s="41"/>
      <c r="X94" s="42"/>
      <c r="Y94" s="43"/>
    </row>
    <row r="95" spans="1:25">
      <c r="A95" s="72"/>
      <c r="B95" s="63" t="s">
        <v>66</v>
      </c>
      <c r="C95" s="63">
        <v>22</v>
      </c>
      <c r="D95" s="14">
        <v>846.51459999999997</v>
      </c>
      <c r="E95" s="15">
        <v>50.350999999999999</v>
      </c>
      <c r="F95" s="15">
        <v>53.721299999999999</v>
      </c>
      <c r="G95" s="15">
        <v>54.703099999999999</v>
      </c>
      <c r="H95" s="15">
        <v>9913.98</v>
      </c>
      <c r="I95" s="15">
        <v>19.350000000000001</v>
      </c>
      <c r="J95" s="16">
        <f t="shared" si="2"/>
        <v>2.753883333333333</v>
      </c>
      <c r="L95" s="14">
        <v>846.51459999999997</v>
      </c>
      <c r="M95" s="15">
        <v>50.350999999999999</v>
      </c>
      <c r="N95" s="15">
        <v>53.721299999999999</v>
      </c>
      <c r="O95" s="15">
        <v>54.703099999999999</v>
      </c>
      <c r="P95" s="15">
        <v>9913.98</v>
      </c>
      <c r="Q95" s="15">
        <v>19.350000000000001</v>
      </c>
      <c r="R95" s="16">
        <f t="shared" si="3"/>
        <v>2.753883333333333</v>
      </c>
      <c r="S95" s="20"/>
      <c r="T95" s="21">
        <f>bdrate($D95:$D98,E95:E98,$L95:$L98,M95:M98)</f>
        <v>0</v>
      </c>
      <c r="U95" s="22">
        <f>bdrate($D95:$D98,F95:F98,$L95:$L98,N95:N98)</f>
        <v>0</v>
      </c>
      <c r="V95" s="22">
        <f>bdrate($D95:$D98,G95:G98,$L95:$L98,O95:O98)</f>
        <v>0</v>
      </c>
      <c r="W95" s="44">
        <f>bdrateOld($D95:$D98,E95:E98,$L95:$L98,M95:M98)</f>
        <v>0</v>
      </c>
      <c r="X95" s="45">
        <f>bdrateOld($D95:$D98,F95:F98,$L95:$L98,N95:N98)</f>
        <v>0</v>
      </c>
      <c r="Y95" s="46">
        <f>bdrateOld($D95:$D98,G95:G98,$L95:$L98,O95:O98)</f>
        <v>0</v>
      </c>
    </row>
    <row r="96" spans="1:25">
      <c r="A96" s="72"/>
      <c r="B96" s="72"/>
      <c r="C96" s="72">
        <v>27</v>
      </c>
      <c r="D96" s="25">
        <v>528.10850000000005</v>
      </c>
      <c r="E96" s="26">
        <v>46.676699999999997</v>
      </c>
      <c r="F96" s="26">
        <v>50.613300000000002</v>
      </c>
      <c r="G96" s="26">
        <v>51.785499999999999</v>
      </c>
      <c r="H96" s="26">
        <v>9454.31</v>
      </c>
      <c r="I96" s="26">
        <v>19.43</v>
      </c>
      <c r="J96" s="27">
        <f t="shared" si="2"/>
        <v>2.6261972222222223</v>
      </c>
      <c r="L96" s="25">
        <v>528.10850000000005</v>
      </c>
      <c r="M96" s="26">
        <v>46.676699999999997</v>
      </c>
      <c r="N96" s="26">
        <v>50.613300000000002</v>
      </c>
      <c r="O96" s="26">
        <v>51.785499999999999</v>
      </c>
      <c r="P96" s="26">
        <v>9454.31</v>
      </c>
      <c r="Q96" s="26">
        <v>19.43</v>
      </c>
      <c r="R96" s="27">
        <f t="shared" si="3"/>
        <v>2.6261972222222223</v>
      </c>
      <c r="S96" s="20"/>
      <c r="T96" s="31"/>
      <c r="U96" s="32"/>
      <c r="V96" s="32"/>
      <c r="W96" s="31"/>
      <c r="X96" s="32"/>
      <c r="Y96" s="33"/>
    </row>
    <row r="97" spans="1:25">
      <c r="A97" s="72"/>
      <c r="B97" s="72"/>
      <c r="C97" s="72">
        <v>32</v>
      </c>
      <c r="D97" s="25">
        <v>336.64</v>
      </c>
      <c r="E97" s="26">
        <v>43.125900000000001</v>
      </c>
      <c r="F97" s="26">
        <v>48.274700000000003</v>
      </c>
      <c r="G97" s="26">
        <v>49.487699999999997</v>
      </c>
      <c r="H97" s="26">
        <v>9136.67</v>
      </c>
      <c r="I97" s="26">
        <v>18.3</v>
      </c>
      <c r="J97" s="27">
        <f t="shared" si="2"/>
        <v>2.5379638888888891</v>
      </c>
      <c r="L97" s="25">
        <v>336.64</v>
      </c>
      <c r="M97" s="26">
        <v>43.125900000000001</v>
      </c>
      <c r="N97" s="26">
        <v>48.274700000000003</v>
      </c>
      <c r="O97" s="26">
        <v>49.487699999999997</v>
      </c>
      <c r="P97" s="26">
        <v>9136.67</v>
      </c>
      <c r="Q97" s="26">
        <v>18.3</v>
      </c>
      <c r="R97" s="27">
        <f t="shared" si="3"/>
        <v>2.5379638888888891</v>
      </c>
      <c r="S97" s="20"/>
      <c r="T97" s="31"/>
      <c r="U97" s="32"/>
      <c r="V97" s="32"/>
      <c r="W97" s="31"/>
      <c r="X97" s="32"/>
      <c r="Y97" s="33"/>
    </row>
    <row r="98" spans="1:25" ht="12.75" thickBot="1">
      <c r="A98" s="79"/>
      <c r="B98" s="79"/>
      <c r="C98" s="79">
        <v>37</v>
      </c>
      <c r="D98" s="35">
        <v>220.63740000000001</v>
      </c>
      <c r="E98" s="36">
        <v>39.558900000000001</v>
      </c>
      <c r="F98" s="36">
        <v>46.530500000000004</v>
      </c>
      <c r="G98" s="36">
        <v>47.803199999999997</v>
      </c>
      <c r="H98" s="36">
        <v>8912.56</v>
      </c>
      <c r="I98" s="36">
        <v>17.649999999999999</v>
      </c>
      <c r="J98" s="37">
        <f t="shared" si="2"/>
        <v>2.475711111111111</v>
      </c>
      <c r="L98" s="35">
        <v>220.63740000000001</v>
      </c>
      <c r="M98" s="36">
        <v>39.558900000000001</v>
      </c>
      <c r="N98" s="36">
        <v>46.530500000000004</v>
      </c>
      <c r="O98" s="36">
        <v>47.803199999999997</v>
      </c>
      <c r="P98" s="36">
        <v>8912.56</v>
      </c>
      <c r="Q98" s="36">
        <v>17.649999999999999</v>
      </c>
      <c r="R98" s="37">
        <f t="shared" si="3"/>
        <v>2.475711111111111</v>
      </c>
      <c r="S98" s="20"/>
      <c r="T98" s="31"/>
      <c r="U98" s="32"/>
      <c r="V98" s="32"/>
      <c r="W98" s="31"/>
      <c r="X98" s="32"/>
      <c r="Y98" s="33"/>
    </row>
    <row r="99" spans="1:25">
      <c r="B99" s="1" t="s">
        <v>2</v>
      </c>
      <c r="T99" s="21">
        <f t="shared" ref="T99:Y99" si="4">AVERAGE(T3,T7,T11,T15)</f>
        <v>6.1176048126213023E-4</v>
      </c>
      <c r="U99" s="22">
        <f t="shared" si="4"/>
        <v>-4.8909511037417697E-4</v>
      </c>
      <c r="V99" s="22">
        <f t="shared" si="4"/>
        <v>2.5212762701795621E-4</v>
      </c>
      <c r="W99" s="21">
        <f t="shared" si="4"/>
        <v>6.4559424676760568E-4</v>
      </c>
      <c r="X99" s="22">
        <f t="shared" si="4"/>
        <v>-9.0542131363491318E-4</v>
      </c>
      <c r="Y99" s="23">
        <f t="shared" si="4"/>
        <v>4.5609105115551607E-4</v>
      </c>
    </row>
    <row r="100" spans="1:25">
      <c r="B100" s="1" t="s">
        <v>7</v>
      </c>
      <c r="T100" s="44">
        <f t="shared" ref="T100:Y100" si="5">AVERAGE(T19,T23,T27,T31,T35)</f>
        <v>1.4146587103252005E-4</v>
      </c>
      <c r="U100" s="45">
        <f t="shared" si="5"/>
        <v>-3.440626696617821E-4</v>
      </c>
      <c r="V100" s="45">
        <f t="shared" si="5"/>
        <v>-4.5367083459435517E-5</v>
      </c>
      <c r="W100" s="44">
        <f t="shared" si="5"/>
        <v>1.4098503779653716E-4</v>
      </c>
      <c r="X100" s="45">
        <f t="shared" si="5"/>
        <v>-3.2142841411331169E-4</v>
      </c>
      <c r="Y100" s="46">
        <f t="shared" si="5"/>
        <v>-4.163986326979341E-5</v>
      </c>
    </row>
    <row r="101" spans="1:25">
      <c r="B101" s="1" t="s">
        <v>14</v>
      </c>
      <c r="T101" s="44">
        <f t="shared" ref="T101:Y101" si="6">AVERAGE(T39,T43,T47,T51)</f>
        <v>0</v>
      </c>
      <c r="U101" s="45">
        <f t="shared" si="6"/>
        <v>0</v>
      </c>
      <c r="V101" s="45">
        <f t="shared" si="6"/>
        <v>0</v>
      </c>
      <c r="W101" s="44">
        <f t="shared" si="6"/>
        <v>0</v>
      </c>
      <c r="X101" s="45">
        <f t="shared" si="6"/>
        <v>0</v>
      </c>
      <c r="Y101" s="46">
        <f t="shared" si="6"/>
        <v>0</v>
      </c>
    </row>
    <row r="102" spans="1:25">
      <c r="B102" s="1" t="s">
        <v>20</v>
      </c>
      <c r="T102" s="44">
        <f t="shared" ref="T102:Y102" si="7">AVERAGE(T55,T59,T63,T67)</f>
        <v>0</v>
      </c>
      <c r="U102" s="45">
        <f t="shared" si="7"/>
        <v>0</v>
      </c>
      <c r="V102" s="45">
        <f t="shared" si="7"/>
        <v>0</v>
      </c>
      <c r="W102" s="44">
        <f t="shared" si="7"/>
        <v>0</v>
      </c>
      <c r="X102" s="45">
        <f t="shared" si="7"/>
        <v>0</v>
      </c>
      <c r="Y102" s="46">
        <f t="shared" si="7"/>
        <v>0</v>
      </c>
    </row>
    <row r="103" spans="1:25">
      <c r="B103" s="1" t="s">
        <v>30</v>
      </c>
      <c r="T103" s="44"/>
      <c r="U103" s="45"/>
      <c r="V103" s="45"/>
      <c r="W103" s="44"/>
      <c r="X103" s="45"/>
      <c r="Y103" s="46"/>
    </row>
    <row r="104" spans="1:25" ht="12.75" thickBot="1">
      <c r="B104" s="1" t="s">
        <v>67</v>
      </c>
      <c r="T104" s="48">
        <f t="shared" ref="T104:Y104" si="8">AVERAGE(T83,T87,T91,T95)</f>
        <v>0</v>
      </c>
      <c r="U104" s="49">
        <f t="shared" si="8"/>
        <v>0</v>
      </c>
      <c r="V104" s="49">
        <f t="shared" si="8"/>
        <v>0</v>
      </c>
      <c r="W104" s="48">
        <f t="shared" si="8"/>
        <v>0</v>
      </c>
      <c r="X104" s="49">
        <f t="shared" si="8"/>
        <v>0</v>
      </c>
      <c r="Y104" s="50">
        <f t="shared" si="8"/>
        <v>0</v>
      </c>
    </row>
    <row r="105" spans="1:25" ht="12.75" thickBot="1">
      <c r="A105" s="3"/>
      <c r="B105" s="4" t="s">
        <v>31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51">
        <f t="shared" ref="T105:Y105" si="9">AVERAGE(T3:T82)</f>
        <v>1.8555125177712478E-4</v>
      </c>
      <c r="U105" s="52">
        <f t="shared" si="9"/>
        <v>-2.1627610528268345E-4</v>
      </c>
      <c r="V105" s="53">
        <f t="shared" si="9"/>
        <v>4.5980887692626312E-5</v>
      </c>
      <c r="W105" s="52">
        <f t="shared" si="9"/>
        <v>1.9337071623841816E-4</v>
      </c>
      <c r="X105" s="52">
        <f t="shared" si="9"/>
        <v>-3.0757807794742421E-4</v>
      </c>
      <c r="Y105" s="53">
        <f t="shared" si="9"/>
        <v>9.5068522839593958E-5</v>
      </c>
    </row>
    <row r="106" spans="1:25">
      <c r="B106" s="1" t="s">
        <v>32</v>
      </c>
      <c r="I106" s="54">
        <f>GEOMEAN(I3:I98)</f>
        <v>18.384780776892146</v>
      </c>
      <c r="J106" s="54" t="e">
        <f>GEOMEAN(J3:J98)</f>
        <v>#NUM!</v>
      </c>
      <c r="Q106" s="54">
        <f>GEOMEAN(Q3:Q98)</f>
        <v>25.623055212665172</v>
      </c>
      <c r="R106" s="54" t="e">
        <f>GEOMEAN(R3:R98)</f>
        <v>#NUM!</v>
      </c>
    </row>
    <row r="107" spans="1:25">
      <c r="B107" s="1" t="s">
        <v>33</v>
      </c>
      <c r="Q107" s="55">
        <f>Q106/I106</f>
        <v>1.39371013033078</v>
      </c>
      <c r="R107" s="55" t="e">
        <f>R106/J106</f>
        <v>#NUM!</v>
      </c>
    </row>
    <row r="108" spans="1:25">
      <c r="B108" s="1" t="s">
        <v>34</v>
      </c>
      <c r="I108" s="54">
        <f>SUM(I3:I98)/3600</f>
        <v>0.72534444444444479</v>
      </c>
      <c r="J108" s="54">
        <f>SUM(J3:J98)</f>
        <v>355.20437777777784</v>
      </c>
      <c r="Q108" s="54">
        <f>SUM(Q3:Q98)/3600</f>
        <v>1.4633611111111104</v>
      </c>
      <c r="R108" s="54">
        <f>SUM(R3:R98)</f>
        <v>810.57285555555518</v>
      </c>
    </row>
    <row r="111" spans="1:25" ht="12.75" thickBot="1">
      <c r="B111" s="1" t="s">
        <v>72</v>
      </c>
      <c r="T111" s="48">
        <f t="shared" ref="T111:Y111" si="10">AVERAGE(T3,T7)</f>
        <v>-5.3426180478821639E-5</v>
      </c>
      <c r="U111" s="49">
        <f t="shared" si="10"/>
        <v>-6.0597311483295835E-4</v>
      </c>
      <c r="V111" s="49">
        <f t="shared" si="10"/>
        <v>2.4129657615090672E-4</v>
      </c>
      <c r="W111" s="48">
        <f t="shared" si="10"/>
        <v>-4.3379974199064808E-5</v>
      </c>
      <c r="X111" s="49">
        <f t="shared" si="10"/>
        <v>-6.2104925326900151E-4</v>
      </c>
      <c r="Y111" s="50">
        <f t="shared" si="10"/>
        <v>2.8526854397892265E-4</v>
      </c>
    </row>
    <row r="112" spans="1:25" ht="12.75" thickBot="1">
      <c r="A112" s="3"/>
      <c r="B112" s="4" t="s">
        <v>73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8">
        <f t="shared" ref="T112:Y112" si="11">AVERAGE(T3:T38)</f>
        <v>3.5048569780123567E-4</v>
      </c>
      <c r="U112" s="49">
        <f t="shared" si="11"/>
        <v>-4.085215322006243E-4</v>
      </c>
      <c r="V112" s="50">
        <f t="shared" si="11"/>
        <v>8.6852787863849696E-5</v>
      </c>
      <c r="W112" s="49">
        <f t="shared" si="11"/>
        <v>3.6525579733923428E-4</v>
      </c>
      <c r="X112" s="49">
        <f t="shared" si="11"/>
        <v>-5.8098081390069015E-4</v>
      </c>
      <c r="Y112" s="50">
        <f t="shared" si="11"/>
        <v>1.7957387647478859E-4</v>
      </c>
    </row>
    <row r="113" spans="2:18">
      <c r="B113" s="1" t="s">
        <v>32</v>
      </c>
      <c r="I113" s="54">
        <f>GEOMEAN(I3:I38)</f>
        <v>52.835632852819465</v>
      </c>
      <c r="J113" s="54">
        <f>GEOMEAN(J3:J38)</f>
        <v>7.0352770577402008</v>
      </c>
      <c r="Q113" s="54">
        <f>GEOMEAN(Q3:Q38)</f>
        <v>114.63818797878679</v>
      </c>
      <c r="R113" s="54">
        <f>GEOMEAN(R3:R38)</f>
        <v>17.31058197990054</v>
      </c>
    </row>
    <row r="114" spans="2:18">
      <c r="B114" s="1" t="s">
        <v>33</v>
      </c>
      <c r="Q114" s="55">
        <f>Q113/I113</f>
        <v>2.1697135396887623</v>
      </c>
      <c r="R114" s="55">
        <f>R113/J113</f>
        <v>2.4605401944839493</v>
      </c>
    </row>
  </sheetData>
  <mergeCells count="4">
    <mergeCell ref="D1:J1"/>
    <mergeCell ref="L1:R1"/>
    <mergeCell ref="T1:V1"/>
    <mergeCell ref="W1:Y1"/>
  </mergeCells>
  <phoneticPr fontId="1" type="noConversion"/>
  <conditionalFormatting sqref="T71:V82">
    <cfRule type="cellIs" dxfId="199" priority="199" operator="greaterThan">
      <formula>0.03</formula>
    </cfRule>
    <cfRule type="cellIs" dxfId="198" priority="200" stopIfTrue="1" operator="lessThan">
      <formula>-0.03</formula>
    </cfRule>
  </conditionalFormatting>
  <conditionalFormatting sqref="T3:V70">
    <cfRule type="cellIs" dxfId="197" priority="197" operator="greaterThan">
      <formula>0.03</formula>
    </cfRule>
    <cfRule type="cellIs" dxfId="196" priority="198" stopIfTrue="1" operator="lessThan">
      <formula>-0.03</formula>
    </cfRule>
  </conditionalFormatting>
  <conditionalFormatting sqref="W3">
    <cfRule type="cellIs" dxfId="195" priority="195" operator="greaterThan">
      <formula>0.03</formula>
    </cfRule>
    <cfRule type="cellIs" dxfId="194" priority="196" stopIfTrue="1" operator="lessThan">
      <formula>-0.03</formula>
    </cfRule>
  </conditionalFormatting>
  <conditionalFormatting sqref="X3">
    <cfRule type="cellIs" dxfId="193" priority="193" operator="greaterThan">
      <formula>0.03</formula>
    </cfRule>
    <cfRule type="cellIs" dxfId="192" priority="194" stopIfTrue="1" operator="lessThan">
      <formula>-0.03</formula>
    </cfRule>
  </conditionalFormatting>
  <conditionalFormatting sqref="Y3">
    <cfRule type="cellIs" dxfId="191" priority="191" operator="greaterThan">
      <formula>0.03</formula>
    </cfRule>
    <cfRule type="cellIs" dxfId="190" priority="192" stopIfTrue="1" operator="lessThan">
      <formula>-0.03</formula>
    </cfRule>
  </conditionalFormatting>
  <conditionalFormatting sqref="W7">
    <cfRule type="cellIs" dxfId="189" priority="189" operator="greaterThan">
      <formula>0.03</formula>
    </cfRule>
    <cfRule type="cellIs" dxfId="188" priority="190" stopIfTrue="1" operator="lessThan">
      <formula>-0.03</formula>
    </cfRule>
  </conditionalFormatting>
  <conditionalFormatting sqref="X7">
    <cfRule type="cellIs" dxfId="187" priority="187" operator="greaterThan">
      <formula>0.03</formula>
    </cfRule>
    <cfRule type="cellIs" dxfId="186" priority="188" stopIfTrue="1" operator="lessThan">
      <formula>-0.03</formula>
    </cfRule>
  </conditionalFormatting>
  <conditionalFormatting sqref="Y7">
    <cfRule type="cellIs" dxfId="185" priority="185" operator="greaterThan">
      <formula>0.03</formula>
    </cfRule>
    <cfRule type="cellIs" dxfId="184" priority="186" stopIfTrue="1" operator="lessThan">
      <formula>-0.03</formula>
    </cfRule>
  </conditionalFormatting>
  <conditionalFormatting sqref="W11">
    <cfRule type="cellIs" dxfId="183" priority="183" operator="greaterThan">
      <formula>0.03</formula>
    </cfRule>
    <cfRule type="cellIs" dxfId="182" priority="184" stopIfTrue="1" operator="lessThan">
      <formula>-0.03</formula>
    </cfRule>
  </conditionalFormatting>
  <conditionalFormatting sqref="X11">
    <cfRule type="cellIs" dxfId="181" priority="181" operator="greaterThan">
      <formula>0.03</formula>
    </cfRule>
    <cfRule type="cellIs" dxfId="180" priority="182" stopIfTrue="1" operator="lessThan">
      <formula>-0.03</formula>
    </cfRule>
  </conditionalFormatting>
  <conditionalFormatting sqref="Y11">
    <cfRule type="cellIs" dxfId="179" priority="179" operator="greaterThan">
      <formula>0.03</formula>
    </cfRule>
    <cfRule type="cellIs" dxfId="178" priority="180" stopIfTrue="1" operator="lessThan">
      <formula>-0.03</formula>
    </cfRule>
  </conditionalFormatting>
  <conditionalFormatting sqref="W15">
    <cfRule type="cellIs" dxfId="177" priority="177" operator="greaterThan">
      <formula>0.03</formula>
    </cfRule>
    <cfRule type="cellIs" dxfId="176" priority="178" stopIfTrue="1" operator="lessThan">
      <formula>-0.03</formula>
    </cfRule>
  </conditionalFormatting>
  <conditionalFormatting sqref="X15">
    <cfRule type="cellIs" dxfId="175" priority="175" operator="greaterThan">
      <formula>0.03</formula>
    </cfRule>
    <cfRule type="cellIs" dxfId="174" priority="176" stopIfTrue="1" operator="lessThan">
      <formula>-0.03</formula>
    </cfRule>
  </conditionalFormatting>
  <conditionalFormatting sqref="Y15">
    <cfRule type="cellIs" dxfId="173" priority="173" operator="greaterThan">
      <formula>0.03</formula>
    </cfRule>
    <cfRule type="cellIs" dxfId="172" priority="174" stopIfTrue="1" operator="lessThan">
      <formula>-0.03</formula>
    </cfRule>
  </conditionalFormatting>
  <conditionalFormatting sqref="W19">
    <cfRule type="cellIs" dxfId="171" priority="171" operator="greaterThan">
      <formula>0.03</formula>
    </cfRule>
    <cfRule type="cellIs" dxfId="170" priority="172" stopIfTrue="1" operator="lessThan">
      <formula>-0.03</formula>
    </cfRule>
  </conditionalFormatting>
  <conditionalFormatting sqref="X19">
    <cfRule type="cellIs" dxfId="169" priority="169" operator="greaterThan">
      <formula>0.03</formula>
    </cfRule>
    <cfRule type="cellIs" dxfId="168" priority="170" stopIfTrue="1" operator="lessThan">
      <formula>-0.03</formula>
    </cfRule>
  </conditionalFormatting>
  <conditionalFormatting sqref="Y19">
    <cfRule type="cellIs" dxfId="167" priority="167" operator="greaterThan">
      <formula>0.03</formula>
    </cfRule>
    <cfRule type="cellIs" dxfId="166" priority="168" stopIfTrue="1" operator="lessThan">
      <formula>-0.03</formula>
    </cfRule>
  </conditionalFormatting>
  <conditionalFormatting sqref="W23">
    <cfRule type="cellIs" dxfId="165" priority="165" operator="greaterThan">
      <formula>0.03</formula>
    </cfRule>
    <cfRule type="cellIs" dxfId="164" priority="166" stopIfTrue="1" operator="lessThan">
      <formula>-0.03</formula>
    </cfRule>
  </conditionalFormatting>
  <conditionalFormatting sqref="X23">
    <cfRule type="cellIs" dxfId="163" priority="163" operator="greaterThan">
      <formula>0.03</formula>
    </cfRule>
    <cfRule type="cellIs" dxfId="162" priority="164" stopIfTrue="1" operator="lessThan">
      <formula>-0.03</formula>
    </cfRule>
  </conditionalFormatting>
  <conditionalFormatting sqref="Y23">
    <cfRule type="cellIs" dxfId="161" priority="161" operator="greaterThan">
      <formula>0.03</formula>
    </cfRule>
    <cfRule type="cellIs" dxfId="160" priority="162" stopIfTrue="1" operator="lessThan">
      <formula>-0.03</formula>
    </cfRule>
  </conditionalFormatting>
  <conditionalFormatting sqref="W27">
    <cfRule type="cellIs" dxfId="159" priority="159" operator="greaterThan">
      <formula>0.03</formula>
    </cfRule>
    <cfRule type="cellIs" dxfId="158" priority="160" stopIfTrue="1" operator="lessThan">
      <formula>-0.03</formula>
    </cfRule>
  </conditionalFormatting>
  <conditionalFormatting sqref="X27">
    <cfRule type="cellIs" dxfId="157" priority="157" operator="greaterThan">
      <formula>0.03</formula>
    </cfRule>
    <cfRule type="cellIs" dxfId="156" priority="158" stopIfTrue="1" operator="lessThan">
      <formula>-0.03</formula>
    </cfRule>
  </conditionalFormatting>
  <conditionalFormatting sqref="Y27">
    <cfRule type="cellIs" dxfId="155" priority="155" operator="greaterThan">
      <formula>0.03</formula>
    </cfRule>
    <cfRule type="cellIs" dxfId="154" priority="156" stopIfTrue="1" operator="lessThan">
      <formula>-0.03</formula>
    </cfRule>
  </conditionalFormatting>
  <conditionalFormatting sqref="W31">
    <cfRule type="cellIs" dxfId="153" priority="153" operator="greaterThan">
      <formula>0.03</formula>
    </cfRule>
    <cfRule type="cellIs" dxfId="152" priority="154" stopIfTrue="1" operator="lessThan">
      <formula>-0.03</formula>
    </cfRule>
  </conditionalFormatting>
  <conditionalFormatting sqref="X31">
    <cfRule type="cellIs" dxfId="151" priority="151" operator="greaterThan">
      <formula>0.03</formula>
    </cfRule>
    <cfRule type="cellIs" dxfId="150" priority="152" stopIfTrue="1" operator="lessThan">
      <formula>-0.03</formula>
    </cfRule>
  </conditionalFormatting>
  <conditionalFormatting sqref="Y31">
    <cfRule type="cellIs" dxfId="149" priority="149" operator="greaterThan">
      <formula>0.03</formula>
    </cfRule>
    <cfRule type="cellIs" dxfId="148" priority="150" stopIfTrue="1" operator="lessThan">
      <formula>-0.03</formula>
    </cfRule>
  </conditionalFormatting>
  <conditionalFormatting sqref="W35">
    <cfRule type="cellIs" dxfId="147" priority="147" operator="greaterThan">
      <formula>0.03</formula>
    </cfRule>
    <cfRule type="cellIs" dxfId="146" priority="148" stopIfTrue="1" operator="lessThan">
      <formula>-0.03</formula>
    </cfRule>
  </conditionalFormatting>
  <conditionalFormatting sqref="X35">
    <cfRule type="cellIs" dxfId="145" priority="145" operator="greaterThan">
      <formula>0.03</formula>
    </cfRule>
    <cfRule type="cellIs" dxfId="144" priority="146" stopIfTrue="1" operator="lessThan">
      <formula>-0.03</formula>
    </cfRule>
  </conditionalFormatting>
  <conditionalFormatting sqref="Y35">
    <cfRule type="cellIs" dxfId="143" priority="143" operator="greaterThan">
      <formula>0.03</formula>
    </cfRule>
    <cfRule type="cellIs" dxfId="142" priority="144" stopIfTrue="1" operator="lessThan">
      <formula>-0.03</formula>
    </cfRule>
  </conditionalFormatting>
  <conditionalFormatting sqref="W39">
    <cfRule type="cellIs" dxfId="141" priority="141" operator="greaterThan">
      <formula>0.03</formula>
    </cfRule>
    <cfRule type="cellIs" dxfId="140" priority="142" stopIfTrue="1" operator="lessThan">
      <formula>-0.03</formula>
    </cfRule>
  </conditionalFormatting>
  <conditionalFormatting sqref="X39">
    <cfRule type="cellIs" dxfId="139" priority="139" operator="greaterThan">
      <formula>0.03</formula>
    </cfRule>
    <cfRule type="cellIs" dxfId="138" priority="140" stopIfTrue="1" operator="lessThan">
      <formula>-0.03</formula>
    </cfRule>
  </conditionalFormatting>
  <conditionalFormatting sqref="Y39">
    <cfRule type="cellIs" dxfId="137" priority="137" operator="greaterThan">
      <formula>0.03</formula>
    </cfRule>
    <cfRule type="cellIs" dxfId="136" priority="138" stopIfTrue="1" operator="lessThan">
      <formula>-0.03</formula>
    </cfRule>
  </conditionalFormatting>
  <conditionalFormatting sqref="W43">
    <cfRule type="cellIs" dxfId="135" priority="135" operator="greaterThan">
      <formula>0.03</formula>
    </cfRule>
    <cfRule type="cellIs" dxfId="134" priority="136" stopIfTrue="1" operator="lessThan">
      <formula>-0.03</formula>
    </cfRule>
  </conditionalFormatting>
  <conditionalFormatting sqref="X43">
    <cfRule type="cellIs" dxfId="133" priority="133" operator="greaterThan">
      <formula>0.03</formula>
    </cfRule>
    <cfRule type="cellIs" dxfId="132" priority="134" stopIfTrue="1" operator="lessThan">
      <formula>-0.03</formula>
    </cfRule>
  </conditionalFormatting>
  <conditionalFormatting sqref="Y43">
    <cfRule type="cellIs" dxfId="131" priority="131" operator="greaterThan">
      <formula>0.03</formula>
    </cfRule>
    <cfRule type="cellIs" dxfId="130" priority="132" stopIfTrue="1" operator="lessThan">
      <formula>-0.03</formula>
    </cfRule>
  </conditionalFormatting>
  <conditionalFormatting sqref="W47">
    <cfRule type="cellIs" dxfId="129" priority="129" operator="greaterThan">
      <formula>0.03</formula>
    </cfRule>
    <cfRule type="cellIs" dxfId="128" priority="130" stopIfTrue="1" operator="lessThan">
      <formula>-0.03</formula>
    </cfRule>
  </conditionalFormatting>
  <conditionalFormatting sqref="X47">
    <cfRule type="cellIs" dxfId="127" priority="127" operator="greaterThan">
      <formula>0.03</formula>
    </cfRule>
    <cfRule type="cellIs" dxfId="126" priority="128" stopIfTrue="1" operator="lessThan">
      <formula>-0.03</formula>
    </cfRule>
  </conditionalFormatting>
  <conditionalFormatting sqref="Y47">
    <cfRule type="cellIs" dxfId="125" priority="125" operator="greaterThan">
      <formula>0.03</formula>
    </cfRule>
    <cfRule type="cellIs" dxfId="124" priority="126" stopIfTrue="1" operator="lessThan">
      <formula>-0.03</formula>
    </cfRule>
  </conditionalFormatting>
  <conditionalFormatting sqref="W51">
    <cfRule type="cellIs" dxfId="123" priority="123" operator="greaterThan">
      <formula>0.03</formula>
    </cfRule>
    <cfRule type="cellIs" dxfId="122" priority="124" stopIfTrue="1" operator="lessThan">
      <formula>-0.03</formula>
    </cfRule>
  </conditionalFormatting>
  <conditionalFormatting sqref="X51">
    <cfRule type="cellIs" dxfId="121" priority="121" operator="greaterThan">
      <formula>0.03</formula>
    </cfRule>
    <cfRule type="cellIs" dxfId="120" priority="122" stopIfTrue="1" operator="lessThan">
      <formula>-0.03</formula>
    </cfRule>
  </conditionalFormatting>
  <conditionalFormatting sqref="Y51">
    <cfRule type="cellIs" dxfId="119" priority="119" operator="greaterThan">
      <formula>0.03</formula>
    </cfRule>
    <cfRule type="cellIs" dxfId="118" priority="120" stopIfTrue="1" operator="lessThan">
      <formula>-0.03</formula>
    </cfRule>
  </conditionalFormatting>
  <conditionalFormatting sqref="W55">
    <cfRule type="cellIs" dxfId="117" priority="117" operator="greaterThan">
      <formula>0.03</formula>
    </cfRule>
    <cfRule type="cellIs" dxfId="116" priority="118" stopIfTrue="1" operator="lessThan">
      <formula>-0.03</formula>
    </cfRule>
  </conditionalFormatting>
  <conditionalFormatting sqref="X55">
    <cfRule type="cellIs" dxfId="115" priority="115" operator="greaterThan">
      <formula>0.03</formula>
    </cfRule>
    <cfRule type="cellIs" dxfId="114" priority="116" stopIfTrue="1" operator="lessThan">
      <formula>-0.03</formula>
    </cfRule>
  </conditionalFormatting>
  <conditionalFormatting sqref="Y55">
    <cfRule type="cellIs" dxfId="113" priority="113" operator="greaterThan">
      <formula>0.03</formula>
    </cfRule>
    <cfRule type="cellIs" dxfId="112" priority="114" stopIfTrue="1" operator="lessThan">
      <formula>-0.03</formula>
    </cfRule>
  </conditionalFormatting>
  <conditionalFormatting sqref="W59">
    <cfRule type="cellIs" dxfId="111" priority="111" operator="greaterThan">
      <formula>0.03</formula>
    </cfRule>
    <cfRule type="cellIs" dxfId="110" priority="112" stopIfTrue="1" operator="lessThan">
      <formula>-0.03</formula>
    </cfRule>
  </conditionalFormatting>
  <conditionalFormatting sqref="X59">
    <cfRule type="cellIs" dxfId="109" priority="109" operator="greaterThan">
      <formula>0.03</formula>
    </cfRule>
    <cfRule type="cellIs" dxfId="108" priority="110" stopIfTrue="1" operator="lessThan">
      <formula>-0.03</formula>
    </cfRule>
  </conditionalFormatting>
  <conditionalFormatting sqref="Y59">
    <cfRule type="cellIs" dxfId="107" priority="107" operator="greaterThan">
      <formula>0.03</formula>
    </cfRule>
    <cfRule type="cellIs" dxfId="106" priority="108" stopIfTrue="1" operator="lessThan">
      <formula>-0.03</formula>
    </cfRule>
  </conditionalFormatting>
  <conditionalFormatting sqref="W63">
    <cfRule type="cellIs" dxfId="105" priority="105" operator="greaterThan">
      <formula>0.03</formula>
    </cfRule>
    <cfRule type="cellIs" dxfId="104" priority="106" stopIfTrue="1" operator="lessThan">
      <formula>-0.03</formula>
    </cfRule>
  </conditionalFormatting>
  <conditionalFormatting sqref="X63">
    <cfRule type="cellIs" dxfId="103" priority="103" operator="greaterThan">
      <formula>0.03</formula>
    </cfRule>
    <cfRule type="cellIs" dxfId="102" priority="104" stopIfTrue="1" operator="lessThan">
      <formula>-0.03</formula>
    </cfRule>
  </conditionalFormatting>
  <conditionalFormatting sqref="Y63">
    <cfRule type="cellIs" dxfId="101" priority="101" operator="greaterThan">
      <formula>0.03</formula>
    </cfRule>
    <cfRule type="cellIs" dxfId="100" priority="102" stopIfTrue="1" operator="lessThan">
      <formula>-0.03</formula>
    </cfRule>
  </conditionalFormatting>
  <conditionalFormatting sqref="W67">
    <cfRule type="cellIs" dxfId="99" priority="99" operator="greaterThan">
      <formula>0.03</formula>
    </cfRule>
    <cfRule type="cellIs" dxfId="98" priority="100" stopIfTrue="1" operator="lessThan">
      <formula>-0.03</formula>
    </cfRule>
  </conditionalFormatting>
  <conditionalFormatting sqref="X67">
    <cfRule type="cellIs" dxfId="97" priority="97" operator="greaterThan">
      <formula>0.03</formula>
    </cfRule>
    <cfRule type="cellIs" dxfId="96" priority="98" stopIfTrue="1" operator="lessThan">
      <formula>-0.03</formula>
    </cfRule>
  </conditionalFormatting>
  <conditionalFormatting sqref="Y67">
    <cfRule type="cellIs" dxfId="95" priority="95" operator="greaterThan">
      <formula>0.03</formula>
    </cfRule>
    <cfRule type="cellIs" dxfId="94" priority="96" stopIfTrue="1" operator="lessThan">
      <formula>-0.03</formula>
    </cfRule>
  </conditionalFormatting>
  <conditionalFormatting sqref="W6:X6">
    <cfRule type="cellIs" dxfId="93" priority="93" operator="greaterThan">
      <formula>0.03</formula>
    </cfRule>
    <cfRule type="cellIs" dxfId="92" priority="94" stopIfTrue="1" operator="lessThan">
      <formula>-0.03</formula>
    </cfRule>
  </conditionalFormatting>
  <conditionalFormatting sqref="W10:X10">
    <cfRule type="cellIs" dxfId="91" priority="91" operator="greaterThan">
      <formula>0.03</formula>
    </cfRule>
    <cfRule type="cellIs" dxfId="90" priority="92" stopIfTrue="1" operator="lessThan">
      <formula>-0.03</formula>
    </cfRule>
  </conditionalFormatting>
  <conditionalFormatting sqref="W14:X14">
    <cfRule type="cellIs" dxfId="89" priority="89" operator="greaterThan">
      <formula>0.03</formula>
    </cfRule>
    <cfRule type="cellIs" dxfId="88" priority="90" stopIfTrue="1" operator="lessThan">
      <formula>-0.03</formula>
    </cfRule>
  </conditionalFormatting>
  <conditionalFormatting sqref="W18:X18">
    <cfRule type="cellIs" dxfId="87" priority="87" operator="greaterThan">
      <formula>0.03</formula>
    </cfRule>
    <cfRule type="cellIs" dxfId="86" priority="88" stopIfTrue="1" operator="lessThan">
      <formula>-0.03</formula>
    </cfRule>
  </conditionalFormatting>
  <conditionalFormatting sqref="W22:X22">
    <cfRule type="cellIs" dxfId="85" priority="85" operator="greaterThan">
      <formula>0.03</formula>
    </cfRule>
    <cfRule type="cellIs" dxfId="84" priority="86" stopIfTrue="1" operator="lessThan">
      <formula>-0.03</formula>
    </cfRule>
  </conditionalFormatting>
  <conditionalFormatting sqref="W26:X26">
    <cfRule type="cellIs" dxfId="83" priority="83" operator="greaterThan">
      <formula>0.03</formula>
    </cfRule>
    <cfRule type="cellIs" dxfId="82" priority="84" stopIfTrue="1" operator="lessThan">
      <formula>-0.03</formula>
    </cfRule>
  </conditionalFormatting>
  <conditionalFormatting sqref="W30:X30">
    <cfRule type="cellIs" dxfId="81" priority="81" operator="greaterThan">
      <formula>0.03</formula>
    </cfRule>
    <cfRule type="cellIs" dxfId="80" priority="82" stopIfTrue="1" operator="lessThan">
      <formula>-0.03</formula>
    </cfRule>
  </conditionalFormatting>
  <conditionalFormatting sqref="W34:X34">
    <cfRule type="cellIs" dxfId="79" priority="79" operator="greaterThan">
      <formula>0.03</formula>
    </cfRule>
    <cfRule type="cellIs" dxfId="78" priority="80" stopIfTrue="1" operator="lessThan">
      <formula>-0.03</formula>
    </cfRule>
  </conditionalFormatting>
  <conditionalFormatting sqref="W38:X38">
    <cfRule type="cellIs" dxfId="77" priority="77" operator="greaterThan">
      <formula>0.03</formula>
    </cfRule>
    <cfRule type="cellIs" dxfId="76" priority="78" stopIfTrue="1" operator="lessThan">
      <formula>-0.03</formula>
    </cfRule>
  </conditionalFormatting>
  <conditionalFormatting sqref="W42:X42">
    <cfRule type="cellIs" dxfId="75" priority="75" operator="greaterThan">
      <formula>0.03</formula>
    </cfRule>
    <cfRule type="cellIs" dxfId="74" priority="76" stopIfTrue="1" operator="lessThan">
      <formula>-0.03</formula>
    </cfRule>
  </conditionalFormatting>
  <conditionalFormatting sqref="W46:X46">
    <cfRule type="cellIs" dxfId="73" priority="73" operator="greaterThan">
      <formula>0.03</formula>
    </cfRule>
    <cfRule type="cellIs" dxfId="72" priority="74" stopIfTrue="1" operator="lessThan">
      <formula>-0.03</formula>
    </cfRule>
  </conditionalFormatting>
  <conditionalFormatting sqref="W50:X50">
    <cfRule type="cellIs" dxfId="71" priority="71" operator="greaterThan">
      <formula>0.03</formula>
    </cfRule>
    <cfRule type="cellIs" dxfId="70" priority="72" stopIfTrue="1" operator="lessThan">
      <formula>-0.03</formula>
    </cfRule>
  </conditionalFormatting>
  <conditionalFormatting sqref="W54:X54">
    <cfRule type="cellIs" dxfId="69" priority="69" operator="greaterThan">
      <formula>0.03</formula>
    </cfRule>
    <cfRule type="cellIs" dxfId="68" priority="70" stopIfTrue="1" operator="lessThan">
      <formula>-0.03</formula>
    </cfRule>
  </conditionalFormatting>
  <conditionalFormatting sqref="W58:X58">
    <cfRule type="cellIs" dxfId="67" priority="67" operator="greaterThan">
      <formula>0.03</formula>
    </cfRule>
    <cfRule type="cellIs" dxfId="66" priority="68" stopIfTrue="1" operator="lessThan">
      <formula>-0.03</formula>
    </cfRule>
  </conditionalFormatting>
  <conditionalFormatting sqref="W62:X62">
    <cfRule type="cellIs" dxfId="65" priority="65" operator="greaterThan">
      <formula>0.03</formula>
    </cfRule>
    <cfRule type="cellIs" dxfId="64" priority="66" stopIfTrue="1" operator="lessThan">
      <formula>-0.03</formula>
    </cfRule>
  </conditionalFormatting>
  <conditionalFormatting sqref="W66:X66">
    <cfRule type="cellIs" dxfId="63" priority="63" operator="greaterThan">
      <formula>0.03</formula>
    </cfRule>
    <cfRule type="cellIs" dxfId="62" priority="64" stopIfTrue="1" operator="lessThan">
      <formula>-0.03</formula>
    </cfRule>
  </conditionalFormatting>
  <conditionalFormatting sqref="W70:X70">
    <cfRule type="cellIs" dxfId="61" priority="61" operator="greaterThan">
      <formula>0.03</formula>
    </cfRule>
    <cfRule type="cellIs" dxfId="60" priority="62" stopIfTrue="1" operator="lessThan">
      <formula>-0.03</formula>
    </cfRule>
  </conditionalFormatting>
  <conditionalFormatting sqref="W71:Y82">
    <cfRule type="cellIs" dxfId="59" priority="59" operator="greaterThan">
      <formula>0.03</formula>
    </cfRule>
    <cfRule type="cellIs" dxfId="58" priority="60" stopIfTrue="1" operator="lessThan">
      <formula>-0.03</formula>
    </cfRule>
  </conditionalFormatting>
  <conditionalFormatting sqref="T83:V98">
    <cfRule type="cellIs" dxfId="57" priority="57" operator="greaterThan">
      <formula>0.03</formula>
    </cfRule>
    <cfRule type="cellIs" dxfId="56" priority="58" stopIfTrue="1" operator="lessThan">
      <formula>-0.03</formula>
    </cfRule>
  </conditionalFormatting>
  <conditionalFormatting sqref="W83">
    <cfRule type="cellIs" dxfId="55" priority="55" operator="greaterThan">
      <formula>0.03</formula>
    </cfRule>
    <cfRule type="cellIs" dxfId="54" priority="56" stopIfTrue="1" operator="lessThan">
      <formula>-0.03</formula>
    </cfRule>
  </conditionalFormatting>
  <conditionalFormatting sqref="X83">
    <cfRule type="cellIs" dxfId="53" priority="53" operator="greaterThan">
      <formula>0.03</formula>
    </cfRule>
    <cfRule type="cellIs" dxfId="52" priority="54" stopIfTrue="1" operator="lessThan">
      <formula>-0.03</formula>
    </cfRule>
  </conditionalFormatting>
  <conditionalFormatting sqref="Y83">
    <cfRule type="cellIs" dxfId="51" priority="51" operator="greaterThan">
      <formula>0.03</formula>
    </cfRule>
    <cfRule type="cellIs" dxfId="50" priority="52" stopIfTrue="1" operator="lessThan">
      <formula>-0.03</formula>
    </cfRule>
  </conditionalFormatting>
  <conditionalFormatting sqref="W87">
    <cfRule type="cellIs" dxfId="49" priority="49" operator="greaterThan">
      <formula>0.03</formula>
    </cfRule>
    <cfRule type="cellIs" dxfId="48" priority="50" stopIfTrue="1" operator="lessThan">
      <formula>-0.03</formula>
    </cfRule>
  </conditionalFormatting>
  <conditionalFormatting sqref="X87">
    <cfRule type="cellIs" dxfId="47" priority="47" operator="greaterThan">
      <formula>0.03</formula>
    </cfRule>
    <cfRule type="cellIs" dxfId="46" priority="48" stopIfTrue="1" operator="lessThan">
      <formula>-0.03</formula>
    </cfRule>
  </conditionalFormatting>
  <conditionalFormatting sqref="Y87">
    <cfRule type="cellIs" dxfId="45" priority="45" operator="greaterThan">
      <formula>0.03</formula>
    </cfRule>
    <cfRule type="cellIs" dxfId="44" priority="46" stopIfTrue="1" operator="lessThan">
      <formula>-0.03</formula>
    </cfRule>
  </conditionalFormatting>
  <conditionalFormatting sqref="W91">
    <cfRule type="cellIs" dxfId="43" priority="43" operator="greaterThan">
      <formula>0.03</formula>
    </cfRule>
    <cfRule type="cellIs" dxfId="42" priority="44" stopIfTrue="1" operator="lessThan">
      <formula>-0.03</formula>
    </cfRule>
  </conditionalFormatting>
  <conditionalFormatting sqref="X91">
    <cfRule type="cellIs" dxfId="41" priority="41" operator="greaterThan">
      <formula>0.03</formula>
    </cfRule>
    <cfRule type="cellIs" dxfId="40" priority="42" stopIfTrue="1" operator="lessThan">
      <formula>-0.03</formula>
    </cfRule>
  </conditionalFormatting>
  <conditionalFormatting sqref="Y91">
    <cfRule type="cellIs" dxfId="39" priority="39" operator="greaterThan">
      <formula>0.03</formula>
    </cfRule>
    <cfRule type="cellIs" dxfId="38" priority="40" stopIfTrue="1" operator="lessThan">
      <formula>-0.03</formula>
    </cfRule>
  </conditionalFormatting>
  <conditionalFormatting sqref="W95">
    <cfRule type="cellIs" dxfId="37" priority="37" operator="greaterThan">
      <formula>0.03</formula>
    </cfRule>
    <cfRule type="cellIs" dxfId="36" priority="38" stopIfTrue="1" operator="lessThan">
      <formula>-0.03</formula>
    </cfRule>
  </conditionalFormatting>
  <conditionalFormatting sqref="X95">
    <cfRule type="cellIs" dxfId="35" priority="35" operator="greaterThan">
      <formula>0.03</formula>
    </cfRule>
    <cfRule type="cellIs" dxfId="34" priority="36" stopIfTrue="1" operator="lessThan">
      <formula>-0.03</formula>
    </cfRule>
  </conditionalFormatting>
  <conditionalFormatting sqref="Y95">
    <cfRule type="cellIs" dxfId="33" priority="33" operator="greaterThan">
      <formula>0.03</formula>
    </cfRule>
    <cfRule type="cellIs" dxfId="32" priority="34" stopIfTrue="1" operator="lessThan">
      <formula>-0.03</formula>
    </cfRule>
  </conditionalFormatting>
  <conditionalFormatting sqref="W86:X86">
    <cfRule type="cellIs" dxfId="31" priority="31" operator="greaterThan">
      <formula>0.03</formula>
    </cfRule>
    <cfRule type="cellIs" dxfId="30" priority="32" stopIfTrue="1" operator="lessThan">
      <formula>-0.03</formula>
    </cfRule>
  </conditionalFormatting>
  <conditionalFormatting sqref="W90:X90">
    <cfRule type="cellIs" dxfId="29" priority="29" operator="greaterThan">
      <formula>0.03</formula>
    </cfRule>
    <cfRule type="cellIs" dxfId="28" priority="30" stopIfTrue="1" operator="lessThan">
      <formula>-0.03</formula>
    </cfRule>
  </conditionalFormatting>
  <conditionalFormatting sqref="W94:X94">
    <cfRule type="cellIs" dxfId="27" priority="27" operator="greaterThan">
      <formula>0.03</formula>
    </cfRule>
    <cfRule type="cellIs" dxfId="26" priority="28" stopIfTrue="1" operator="lessThan">
      <formula>-0.03</formula>
    </cfRule>
  </conditionalFormatting>
  <conditionalFormatting sqref="W98:X98">
    <cfRule type="cellIs" dxfId="25" priority="25" operator="greaterThan">
      <formula>0.03</formula>
    </cfRule>
    <cfRule type="cellIs" dxfId="24" priority="26" stopIfTrue="1" operator="lessThan">
      <formula>-0.03</formula>
    </cfRule>
  </conditionalFormatting>
  <conditionalFormatting sqref="T105:V105">
    <cfRule type="cellIs" dxfId="23" priority="23" operator="greaterThan">
      <formula>0.03</formula>
    </cfRule>
    <cfRule type="cellIs" dxfId="22" priority="24" stopIfTrue="1" operator="lessThan">
      <formula>-0.03</formula>
    </cfRule>
  </conditionalFormatting>
  <conditionalFormatting sqref="W105:Y105">
    <cfRule type="cellIs" dxfId="21" priority="21" operator="greaterThan">
      <formula>0.03</formula>
    </cfRule>
    <cfRule type="cellIs" dxfId="20" priority="22" stopIfTrue="1" operator="lessThan">
      <formula>-0.03</formula>
    </cfRule>
  </conditionalFormatting>
  <conditionalFormatting sqref="T99:V104">
    <cfRule type="cellIs" dxfId="19" priority="19" operator="greaterThan">
      <formula>0.03</formula>
    </cfRule>
    <cfRule type="cellIs" dxfId="18" priority="20" stopIfTrue="1" operator="lessThan">
      <formula>-0.03</formula>
    </cfRule>
  </conditionalFormatting>
  <conditionalFormatting sqref="W99:Y103">
    <cfRule type="cellIs" dxfId="17" priority="17" operator="greaterThan">
      <formula>0.03</formula>
    </cfRule>
    <cfRule type="cellIs" dxfId="16" priority="18" stopIfTrue="1" operator="lessThan">
      <formula>-0.03</formula>
    </cfRule>
  </conditionalFormatting>
  <conditionalFormatting sqref="W104">
    <cfRule type="cellIs" dxfId="15" priority="15" operator="greaterThan">
      <formula>0.03</formula>
    </cfRule>
    <cfRule type="cellIs" dxfId="14" priority="16" stopIfTrue="1" operator="lessThan">
      <formula>-0.03</formula>
    </cfRule>
  </conditionalFormatting>
  <conditionalFormatting sqref="X104">
    <cfRule type="cellIs" dxfId="13" priority="13" operator="greaterThan">
      <formula>0.03</formula>
    </cfRule>
    <cfRule type="cellIs" dxfId="12" priority="14" stopIfTrue="1" operator="lessThan">
      <formula>-0.03</formula>
    </cfRule>
  </conditionalFormatting>
  <conditionalFormatting sqref="Y104">
    <cfRule type="cellIs" dxfId="11" priority="11" operator="greaterThan">
      <formula>0.03</formula>
    </cfRule>
    <cfRule type="cellIs" dxfId="10" priority="12" stopIfTrue="1" operator="lessThan">
      <formula>-0.03</formula>
    </cfRule>
  </conditionalFormatting>
  <conditionalFormatting sqref="T111:V112">
    <cfRule type="cellIs" dxfId="9" priority="9" operator="greaterThan">
      <formula>0.03</formula>
    </cfRule>
    <cfRule type="cellIs" dxfId="8" priority="10" stopIfTrue="1" operator="lessThan">
      <formula>-0.03</formula>
    </cfRule>
  </conditionalFormatting>
  <conditionalFormatting sqref="W112:Y112">
    <cfRule type="cellIs" dxfId="7" priority="7" operator="greaterThan">
      <formula>0.03</formula>
    </cfRule>
    <cfRule type="cellIs" dxfId="6" priority="8" stopIfTrue="1" operator="lessThan">
      <formula>-0.03</formula>
    </cfRule>
  </conditionalFormatting>
  <conditionalFormatting sqref="W111">
    <cfRule type="cellIs" dxfId="5" priority="5" operator="greaterThan">
      <formula>0.03</formula>
    </cfRule>
    <cfRule type="cellIs" dxfId="4" priority="6" stopIfTrue="1" operator="lessThan">
      <formula>-0.03</formula>
    </cfRule>
  </conditionalFormatting>
  <conditionalFormatting sqref="X111">
    <cfRule type="cellIs" dxfId="3" priority="3" operator="greaterThan">
      <formula>0.03</formula>
    </cfRule>
    <cfRule type="cellIs" dxfId="2" priority="4" stopIfTrue="1" operator="lessThan">
      <formula>-0.03</formula>
    </cfRule>
  </conditionalFormatting>
  <conditionalFormatting sqref="Y111">
    <cfRule type="cellIs" dxfId="1" priority="1" operator="greaterThan">
      <formula>0.03</formula>
    </cfRule>
    <cfRule type="cellIs" dxfId="0" priority="2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Summary (Full)</vt:lpstr>
      <vt:lpstr>RA-HE</vt:lpstr>
      <vt:lpstr>RA-LC</vt:lpstr>
      <vt:lpstr>RA-HE10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Bossen</dc:creator>
  <cp:lastModifiedBy>Yan Ye</cp:lastModifiedBy>
  <dcterms:created xsi:type="dcterms:W3CDTF">2011-06-30T00:09:01Z</dcterms:created>
  <dcterms:modified xsi:type="dcterms:W3CDTF">2012-01-26T00:27:38Z</dcterms:modified>
</cp:coreProperties>
</file>