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-75" windowWidth="24600" windowHeight="11955" activeTab="1"/>
  </bookViews>
  <sheets>
    <sheet name="JCTVC-H0051 RA results" sheetId="1" r:id="rId1"/>
    <sheet name="JCTVC-H0051 SERIAL RA results" sheetId="5" r:id="rId2"/>
  </sheets>
  <calcPr calcId="124519"/>
</workbook>
</file>

<file path=xl/calcChain.xml><?xml version="1.0" encoding="utf-8"?>
<calcChain xmlns="http://schemas.openxmlformats.org/spreadsheetml/2006/main">
  <c r="F22" i="5"/>
  <c r="F21"/>
  <c r="F20"/>
  <c r="F19"/>
  <c r="G7"/>
  <c r="F7"/>
  <c r="G6"/>
  <c r="F6"/>
  <c r="G5"/>
  <c r="F5"/>
  <c r="G4"/>
  <c r="F4"/>
  <c r="M4" i="1"/>
  <c r="O29" i="5"/>
  <c r="J29"/>
  <c r="E29"/>
  <c r="O22"/>
  <c r="N22"/>
  <c r="M22"/>
  <c r="L22"/>
  <c r="K22"/>
  <c r="G22"/>
  <c r="N21"/>
  <c r="M21"/>
  <c r="L21"/>
  <c r="K21"/>
  <c r="G21"/>
  <c r="N20"/>
  <c r="M20"/>
  <c r="L20"/>
  <c r="O20" s="1"/>
  <c r="K20"/>
  <c r="G20"/>
  <c r="F29"/>
  <c r="N19"/>
  <c r="N25" s="1"/>
  <c r="M19"/>
  <c r="L19"/>
  <c r="K19"/>
  <c r="K29" s="1"/>
  <c r="G19"/>
  <c r="O14"/>
  <c r="J14"/>
  <c r="E14"/>
  <c r="N7"/>
  <c r="M7"/>
  <c r="L7"/>
  <c r="K7"/>
  <c r="N6"/>
  <c r="M6"/>
  <c r="L6"/>
  <c r="K6"/>
  <c r="N5"/>
  <c r="M5"/>
  <c r="L5"/>
  <c r="K5"/>
  <c r="F14"/>
  <c r="N4"/>
  <c r="M4"/>
  <c r="L4"/>
  <c r="K4"/>
  <c r="F19" i="1"/>
  <c r="F20"/>
  <c r="F21"/>
  <c r="F22"/>
  <c r="F29"/>
  <c r="G19"/>
  <c r="K19"/>
  <c r="L19"/>
  <c r="G20"/>
  <c r="K20"/>
  <c r="L20"/>
  <c r="G21"/>
  <c r="K21"/>
  <c r="L21"/>
  <c r="G22"/>
  <c r="K22"/>
  <c r="L22"/>
  <c r="M22"/>
  <c r="M21"/>
  <c r="M20"/>
  <c r="M19"/>
  <c r="M5"/>
  <c r="M6"/>
  <c r="M7"/>
  <c r="N4"/>
  <c r="N5"/>
  <c r="N6"/>
  <c r="N7"/>
  <c r="K4"/>
  <c r="L4"/>
  <c r="K5"/>
  <c r="L5"/>
  <c r="K6"/>
  <c r="L6"/>
  <c r="K7"/>
  <c r="L7"/>
  <c r="N22"/>
  <c r="N21"/>
  <c r="N20"/>
  <c r="N19"/>
  <c r="J29"/>
  <c r="E29"/>
  <c r="J14"/>
  <c r="E14"/>
  <c r="F5"/>
  <c r="F6"/>
  <c r="F7"/>
  <c r="F4"/>
  <c r="F14" s="1"/>
  <c r="G7"/>
  <c r="G6"/>
  <c r="G5"/>
  <c r="O5" s="1"/>
  <c r="G4"/>
  <c r="O21" i="5" l="1"/>
  <c r="K14"/>
  <c r="N14" s="1"/>
  <c r="O19"/>
  <c r="O5"/>
  <c r="O7"/>
  <c r="O4"/>
  <c r="O10" s="1"/>
  <c r="K29" i="1"/>
  <c r="N29" s="1"/>
  <c r="K14"/>
  <c r="N14" s="1"/>
  <c r="O7"/>
  <c r="O14"/>
  <c r="O6"/>
  <c r="N10" i="5"/>
  <c r="O6"/>
  <c r="N29"/>
  <c r="O22" i="1"/>
  <c r="O20"/>
  <c r="O19"/>
  <c r="O21"/>
  <c r="N25"/>
  <c r="O29"/>
  <c r="N10"/>
  <c r="O4"/>
  <c r="O25" i="5" l="1"/>
  <c r="O10" i="1"/>
  <c r="O25"/>
</calcChain>
</file>

<file path=xl/sharedStrings.xml><?xml version="1.0" encoding="utf-8"?>
<sst xmlns="http://schemas.openxmlformats.org/spreadsheetml/2006/main" count="108" uniqueCount="22">
  <si>
    <t>Enc T [s]</t>
  </si>
  <si>
    <t>Dec T [s]</t>
  </si>
  <si>
    <t>sandstorms</t>
    <phoneticPr fontId="1"/>
  </si>
  <si>
    <t>CIF 30Hz</t>
    <phoneticPr fontId="1"/>
  </si>
  <si>
    <t>HM-5.0-dev-highlevel-rev1712</t>
    <phoneticPr fontId="1"/>
  </si>
  <si>
    <t xml:space="preserve"> Rate reduction %</t>
    <phoneticPr fontId="1"/>
  </si>
  <si>
    <t>Enc  T[h]</t>
    <phoneticPr fontId="1"/>
  </si>
  <si>
    <t>QP I-slice</t>
    <phoneticPr fontId="1"/>
  </si>
  <si>
    <t>HE RA results</t>
    <phoneticPr fontId="1"/>
  </si>
  <si>
    <t>JCTVC-H0051 using serial mode encoding</t>
    <phoneticPr fontId="1"/>
  </si>
  <si>
    <t xml:space="preserve">Enc T  </t>
    <phoneticPr fontId="1"/>
  </si>
  <si>
    <t xml:space="preserve">Dec T  </t>
    <phoneticPr fontId="1"/>
  </si>
  <si>
    <t>Ave rate reduction %</t>
    <phoneticPr fontId="1"/>
  </si>
  <si>
    <t>Total</t>
    <phoneticPr fontId="1"/>
  </si>
  <si>
    <t xml:space="preserve"> Header</t>
    <phoneticPr fontId="1"/>
  </si>
  <si>
    <t>Ave time %</t>
    <phoneticPr fontId="1"/>
  </si>
  <si>
    <t>LC RA results</t>
    <phoneticPr fontId="1"/>
  </si>
  <si>
    <t>Rate reduction  kbps</t>
    <phoneticPr fontId="1"/>
  </si>
  <si>
    <t>Total</t>
    <phoneticPr fontId="1"/>
  </si>
  <si>
    <t>JCTVC-H0051</t>
    <phoneticPr fontId="1"/>
  </si>
  <si>
    <t>Total kbps</t>
    <phoneticPr fontId="1"/>
  </si>
  <si>
    <t>Header kbps</t>
    <phoneticPr fontId="1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</si>
</sst>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_ 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"/>
      <name val="Arial Unicode MS"/>
      <family val="3"/>
      <charset val="128"/>
    </font>
    <font>
      <sz val="9"/>
      <color theme="1"/>
      <name val="Arial Unicode MS"/>
      <family val="3"/>
      <charset val="128"/>
    </font>
    <font>
      <sz val="10"/>
      <color theme="1"/>
      <name val="Arial Unicode MS"/>
      <family val="3"/>
      <charset val="128"/>
    </font>
    <font>
      <sz val="10"/>
      <color indexed="8"/>
      <name val="Arial Unicode MS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2" fillId="0" borderId="13" xfId="0" applyFont="1" applyBorder="1" applyAlignment="1">
      <alignment horizontal="center"/>
    </xf>
    <xf numFmtId="176" fontId="3" fillId="0" borderId="7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0" xfId="0" applyFont="1" applyBorder="1" applyAlignment="1"/>
    <xf numFmtId="0" fontId="0" fillId="0" borderId="6" xfId="0" applyBorder="1">
      <alignment vertical="center"/>
    </xf>
    <xf numFmtId="0" fontId="0" fillId="0" borderId="10" xfId="0" applyBorder="1">
      <alignment vertical="center"/>
    </xf>
    <xf numFmtId="176" fontId="3" fillId="0" borderId="14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3" fillId="0" borderId="12" xfId="0" applyNumberFormat="1" applyFont="1" applyBorder="1">
      <alignment vertical="center"/>
    </xf>
    <xf numFmtId="176" fontId="3" fillId="0" borderId="10" xfId="0" applyNumberFormat="1" applyFont="1" applyBorder="1">
      <alignment vertical="center"/>
    </xf>
    <xf numFmtId="0" fontId="2" fillId="0" borderId="12" xfId="0" applyFont="1" applyBorder="1" applyAlignment="1">
      <alignment horizontal="center"/>
    </xf>
    <xf numFmtId="176" fontId="3" fillId="0" borderId="6" xfId="0" applyNumberFormat="1" applyFont="1" applyBorder="1">
      <alignment vertical="center"/>
    </xf>
    <xf numFmtId="176" fontId="3" fillId="0" borderId="13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3" fillId="0" borderId="13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zoomScale="85" zoomScaleNormal="85" workbookViewId="0">
      <selection activeCell="N29" sqref="N29"/>
    </sheetView>
  </sheetViews>
  <sheetFormatPr defaultRowHeight="13.5"/>
  <cols>
    <col min="7" max="8" width="10.125" bestFit="1" customWidth="1"/>
    <col min="13" max="13" width="15.625" customWidth="1"/>
    <col min="14" max="15" width="10.625" customWidth="1"/>
  </cols>
  <sheetData>
    <row r="1" spans="1:15" ht="15.75" thickBot="1">
      <c r="A1" s="18"/>
      <c r="B1" s="19"/>
      <c r="C1" s="41" t="s">
        <v>8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</row>
    <row r="2" spans="1:15" ht="20.100000000000001" customHeight="1" thickBot="1">
      <c r="A2" s="37"/>
      <c r="B2" s="38"/>
      <c r="C2" s="41" t="s">
        <v>4</v>
      </c>
      <c r="D2" s="42"/>
      <c r="E2" s="42"/>
      <c r="F2" s="42"/>
      <c r="G2" s="43"/>
      <c r="H2" s="41" t="s">
        <v>19</v>
      </c>
      <c r="I2" s="42"/>
      <c r="J2" s="42"/>
      <c r="K2" s="42"/>
      <c r="L2" s="43"/>
      <c r="M2" s="36" t="s">
        <v>17</v>
      </c>
      <c r="N2" s="44" t="s">
        <v>5</v>
      </c>
      <c r="O2" s="45"/>
    </row>
    <row r="3" spans="1:15" ht="14.25" thickBot="1">
      <c r="A3" s="15"/>
      <c r="B3" s="16" t="s">
        <v>7</v>
      </c>
      <c r="C3" s="1" t="s">
        <v>20</v>
      </c>
      <c r="D3" s="2" t="s">
        <v>0</v>
      </c>
      <c r="E3" s="2" t="s">
        <v>1</v>
      </c>
      <c r="F3" s="2" t="s">
        <v>6</v>
      </c>
      <c r="G3" s="9" t="s">
        <v>21</v>
      </c>
      <c r="H3" s="1" t="s">
        <v>20</v>
      </c>
      <c r="I3" s="2" t="s">
        <v>0</v>
      </c>
      <c r="J3" s="2" t="s">
        <v>1</v>
      </c>
      <c r="K3" s="2" t="s">
        <v>6</v>
      </c>
      <c r="L3" s="9" t="s">
        <v>21</v>
      </c>
      <c r="M3" s="27" t="s">
        <v>18</v>
      </c>
      <c r="N3" s="23" t="s">
        <v>13</v>
      </c>
      <c r="O3" s="24" t="s">
        <v>14</v>
      </c>
    </row>
    <row r="4" spans="1:15">
      <c r="A4" s="3" t="s">
        <v>2</v>
      </c>
      <c r="B4" s="5">
        <v>0</v>
      </c>
      <c r="C4" s="10">
        <v>37831.519999999997</v>
      </c>
      <c r="D4" s="8">
        <v>283.08199999999999</v>
      </c>
      <c r="E4" s="8">
        <v>0.873</v>
      </c>
      <c r="F4" s="8">
        <f>D4/3600</f>
        <v>7.8633888888888892E-2</v>
      </c>
      <c r="G4" s="11">
        <f>C4 - (8 * 30 * 352* 288 * 3/2)/1000</f>
        <v>1336.1599999999962</v>
      </c>
      <c r="H4" s="28">
        <v>37799.656000000003</v>
      </c>
      <c r="I4" s="25">
        <v>283.822</v>
      </c>
      <c r="J4" s="25">
        <v>0.873</v>
      </c>
      <c r="K4" s="25">
        <f>I4/3600</f>
        <v>7.8839444444444448E-2</v>
      </c>
      <c r="L4" s="25">
        <f>H4 - (8 * 30 * 352* 288 * 3/2)/1000</f>
        <v>1304.2960000000021</v>
      </c>
      <c r="M4" s="32">
        <f>C4-H4</f>
        <v>31.863999999994121</v>
      </c>
      <c r="N4" s="33">
        <f>100*(C4-H4)/C4</f>
        <v>8.4226063346104316E-2</v>
      </c>
      <c r="O4" s="20">
        <f>100*(G4-L4)/G4</f>
        <v>2.3847443419945376</v>
      </c>
    </row>
    <row r="5" spans="1:15">
      <c r="A5" s="3" t="s">
        <v>3</v>
      </c>
      <c r="B5" s="5">
        <v>4</v>
      </c>
      <c r="C5" s="10">
        <v>37831.584000000003</v>
      </c>
      <c r="D5" s="8">
        <v>270.37900000000002</v>
      </c>
      <c r="E5" s="8">
        <v>0.873</v>
      </c>
      <c r="F5" s="8">
        <f t="shared" ref="F5:F7" si="0">D5/3600</f>
        <v>7.5105277777777785E-2</v>
      </c>
      <c r="G5" s="11">
        <f>C5 - (8 * 30 * 352* 288 * 3/2)/1000</f>
        <v>1336.224000000002</v>
      </c>
      <c r="H5" s="10">
        <v>37799.72</v>
      </c>
      <c r="I5" s="8">
        <v>270.42599999999999</v>
      </c>
      <c r="J5" s="8">
        <v>0.85799999999999998</v>
      </c>
      <c r="K5" s="8">
        <f>I5/3600</f>
        <v>7.5118333333333329E-2</v>
      </c>
      <c r="L5" s="8">
        <f t="shared" ref="L5:L7" si="1">H5 - (8 * 30 * 352* 288 * 3/2)/1000</f>
        <v>1304.3600000000006</v>
      </c>
      <c r="M5" s="34">
        <f t="shared" ref="M5:M7" si="2">C5-H5</f>
        <v>31.864000000001397</v>
      </c>
      <c r="N5" s="33">
        <f>100*(C5-H5)/C5</f>
        <v>8.422592086020346E-2</v>
      </c>
      <c r="O5" s="20">
        <f>100*(G5-L5)/G5</f>
        <v>2.3846301218958312</v>
      </c>
    </row>
    <row r="6" spans="1:15">
      <c r="A6" s="3"/>
      <c r="B6" s="5">
        <v>8</v>
      </c>
      <c r="C6" s="10">
        <v>37831.616000000002</v>
      </c>
      <c r="D6" s="8">
        <v>258.89800000000002</v>
      </c>
      <c r="E6" s="8">
        <v>0.873</v>
      </c>
      <c r="F6" s="8">
        <f t="shared" si="0"/>
        <v>7.1916111111111111E-2</v>
      </c>
      <c r="G6" s="11">
        <f>C6 - (8 * 30 * 352* 288 * 3/2)/1000</f>
        <v>1336.2560000000012</v>
      </c>
      <c r="H6" s="10">
        <v>37799.752</v>
      </c>
      <c r="I6" s="8">
        <v>258.67899999999997</v>
      </c>
      <c r="J6" s="8">
        <v>0.85799999999999998</v>
      </c>
      <c r="K6" s="8">
        <f>I6/3600</f>
        <v>7.1855277777777768E-2</v>
      </c>
      <c r="L6" s="8">
        <f t="shared" si="1"/>
        <v>1304.3919999999998</v>
      </c>
      <c r="M6" s="34">
        <f t="shared" si="2"/>
        <v>31.864000000001397</v>
      </c>
      <c r="N6" s="33">
        <f>100*(C6-H6)/C6</f>
        <v>8.4225849617424214E-2</v>
      </c>
      <c r="O6" s="20">
        <f>100*(G6-L6)/G6</f>
        <v>2.3845730159491421</v>
      </c>
    </row>
    <row r="7" spans="1:15" ht="14.25" thickBot="1">
      <c r="A7" s="4"/>
      <c r="B7" s="6">
        <v>12</v>
      </c>
      <c r="C7" s="12">
        <v>37831.631999999998</v>
      </c>
      <c r="D7" s="13">
        <v>256.90100000000001</v>
      </c>
      <c r="E7" s="13">
        <v>0.873</v>
      </c>
      <c r="F7" s="13">
        <f t="shared" si="0"/>
        <v>7.1361388888888891E-2</v>
      </c>
      <c r="G7" s="14">
        <f>C7 - (8 * 30 * 352* 288 * 3/2)/1000</f>
        <v>1336.2719999999972</v>
      </c>
      <c r="H7" s="12">
        <v>37799.767999999996</v>
      </c>
      <c r="I7" s="13">
        <v>256.69799999999998</v>
      </c>
      <c r="J7" s="13">
        <v>0.873</v>
      </c>
      <c r="K7" s="13">
        <f>I7/3600</f>
        <v>7.1304999999999993E-2</v>
      </c>
      <c r="L7" s="13">
        <f t="shared" si="1"/>
        <v>1304.4079999999958</v>
      </c>
      <c r="M7" s="35">
        <f t="shared" si="2"/>
        <v>31.864000000001397</v>
      </c>
      <c r="N7" s="33">
        <f>100*(C7-H7)/C7</f>
        <v>8.4225813996079785E-2</v>
      </c>
      <c r="O7" s="20">
        <f>100*(G7-L7)/G7</f>
        <v>2.3845444640014506</v>
      </c>
    </row>
    <row r="8" spans="1:15" ht="14.25" thickBot="1">
      <c r="A8" s="17"/>
      <c r="B8" s="17"/>
      <c r="C8" s="8"/>
      <c r="D8" s="8"/>
      <c r="E8" s="8"/>
      <c r="F8" s="8"/>
      <c r="G8" s="8"/>
      <c r="H8" s="7"/>
      <c r="I8" s="7"/>
      <c r="J8" s="7"/>
      <c r="K8" s="8"/>
      <c r="L8" s="8"/>
      <c r="M8" s="8"/>
      <c r="N8" s="39" t="s">
        <v>12</v>
      </c>
      <c r="O8" s="40"/>
    </row>
    <row r="9" spans="1:15" ht="14.25" thickBot="1">
      <c r="A9" s="17"/>
      <c r="B9" s="17"/>
      <c r="C9" s="8"/>
      <c r="D9" s="8"/>
      <c r="E9" s="8"/>
      <c r="F9" s="8"/>
      <c r="G9" s="8"/>
      <c r="H9" s="7"/>
      <c r="I9" s="7"/>
      <c r="J9" s="7"/>
      <c r="K9" s="8"/>
      <c r="L9" s="8"/>
      <c r="M9" s="8"/>
      <c r="N9" s="23" t="s">
        <v>13</v>
      </c>
      <c r="O9" s="24" t="s">
        <v>14</v>
      </c>
    </row>
    <row r="10" spans="1:15" ht="13.5" customHeight="1" thickBot="1">
      <c r="A10" s="17"/>
      <c r="B10" s="17"/>
      <c r="C10" s="8"/>
      <c r="D10" s="8"/>
      <c r="E10" s="8"/>
      <c r="F10" s="8"/>
      <c r="G10" s="8"/>
      <c r="H10" s="7"/>
      <c r="I10" s="7"/>
      <c r="J10" s="7"/>
      <c r="K10" s="8"/>
      <c r="L10" s="8"/>
      <c r="M10" s="8"/>
      <c r="N10" s="22">
        <f>AVERAGE(N4:N7)</f>
        <v>8.4225911954952937E-2</v>
      </c>
      <c r="O10" s="29">
        <f>AVERAGE(O4:O7)</f>
        <v>2.3846229859602404</v>
      </c>
    </row>
    <row r="11" spans="1:15" ht="5.0999999999999996" customHeight="1" thickBot="1">
      <c r="A11" s="17"/>
      <c r="B11" s="17"/>
      <c r="C11" s="8"/>
      <c r="D11" s="8"/>
      <c r="E11" s="8"/>
      <c r="F11" s="8"/>
      <c r="G11" s="8"/>
      <c r="H11" s="7"/>
      <c r="I11" s="7"/>
      <c r="J11" s="7"/>
      <c r="K11" s="8"/>
      <c r="L11" s="8"/>
      <c r="M11" s="8"/>
      <c r="N11" s="8"/>
      <c r="O11" s="8"/>
    </row>
    <row r="12" spans="1:15" ht="13.5" customHeight="1" thickBot="1">
      <c r="A12" s="17"/>
      <c r="B12" s="17"/>
      <c r="C12" s="8"/>
      <c r="D12" s="8"/>
      <c r="E12" s="8"/>
      <c r="F12" s="8"/>
      <c r="G12" s="8"/>
      <c r="H12" s="7"/>
      <c r="I12" s="7"/>
      <c r="J12" s="7"/>
      <c r="K12" s="8"/>
      <c r="L12" s="8"/>
      <c r="M12" s="8"/>
      <c r="N12" s="39" t="s">
        <v>15</v>
      </c>
      <c r="O12" s="40"/>
    </row>
    <row r="13" spans="1:15" ht="13.5" customHeight="1" thickBot="1">
      <c r="A13" s="17"/>
      <c r="B13" s="17"/>
      <c r="C13" s="8"/>
      <c r="D13" s="8"/>
      <c r="E13" s="8"/>
      <c r="F13" s="8"/>
      <c r="G13" s="8"/>
      <c r="H13" s="7"/>
      <c r="I13" s="7"/>
      <c r="J13" s="7"/>
      <c r="K13" s="8"/>
      <c r="L13" s="8"/>
      <c r="M13" s="8"/>
      <c r="N13" s="23" t="s">
        <v>10</v>
      </c>
      <c r="O13" s="24" t="s">
        <v>11</v>
      </c>
    </row>
    <row r="14" spans="1:15" ht="13.5" customHeight="1" thickBot="1">
      <c r="A14" s="17"/>
      <c r="B14" s="17"/>
      <c r="C14" s="8"/>
      <c r="D14" s="8"/>
      <c r="E14" s="8">
        <f>GEOMEAN(E4:E7)</f>
        <v>0.873</v>
      </c>
      <c r="F14" s="8">
        <f>GEOMEAN(F4:F7)</f>
        <v>7.4198038597588528E-2</v>
      </c>
      <c r="G14" s="8"/>
      <c r="H14" s="7"/>
      <c r="I14" s="7"/>
      <c r="J14" s="8">
        <f>GEOMEAN(J4:J7)</f>
        <v>0.86546750372269898</v>
      </c>
      <c r="K14" s="8">
        <f>GEOMEAN(K4:K7)</f>
        <v>7.4219331606585906E-2</v>
      </c>
      <c r="L14" s="8"/>
      <c r="M14" s="8"/>
      <c r="N14" s="30">
        <f>100 - 100 * (F14 - K14)/F14</f>
        <v>100.02869753621502</v>
      </c>
      <c r="O14" s="31">
        <f>100 - 100*(E14-J14)/E14</f>
        <v>99.137171102256474</v>
      </c>
    </row>
    <row r="15" spans="1:15" ht="14.25" thickBot="1">
      <c r="A15" s="17"/>
      <c r="B15" s="17"/>
      <c r="C15" s="8"/>
      <c r="D15" s="8"/>
      <c r="E15" s="8"/>
      <c r="F15" s="8"/>
      <c r="G15" s="8"/>
      <c r="H15" s="7"/>
      <c r="I15" s="7"/>
      <c r="J15" s="7"/>
      <c r="K15" s="8"/>
      <c r="L15" s="8"/>
      <c r="M15" s="8"/>
      <c r="N15" s="7"/>
      <c r="O15" s="7"/>
    </row>
    <row r="16" spans="1:15" ht="15.75" thickBot="1">
      <c r="A16" s="18"/>
      <c r="B16" s="19"/>
      <c r="C16" s="41" t="s">
        <v>16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3"/>
    </row>
    <row r="17" spans="1:15" ht="20.100000000000001" customHeight="1" thickBot="1">
      <c r="A17" s="37"/>
      <c r="B17" s="38"/>
      <c r="C17" s="41" t="s">
        <v>4</v>
      </c>
      <c r="D17" s="42"/>
      <c r="E17" s="42"/>
      <c r="F17" s="42"/>
      <c r="G17" s="43"/>
      <c r="H17" s="41" t="s">
        <v>19</v>
      </c>
      <c r="I17" s="42"/>
      <c r="J17" s="42"/>
      <c r="K17" s="42"/>
      <c r="L17" s="43"/>
      <c r="M17" s="36" t="s">
        <v>17</v>
      </c>
      <c r="N17" s="44" t="s">
        <v>5</v>
      </c>
      <c r="O17" s="45"/>
    </row>
    <row r="18" spans="1:15" ht="14.25" thickBot="1">
      <c r="A18" s="15"/>
      <c r="B18" s="16" t="s">
        <v>7</v>
      </c>
      <c r="C18" s="1" t="s">
        <v>20</v>
      </c>
      <c r="D18" s="2" t="s">
        <v>0</v>
      </c>
      <c r="E18" s="2" t="s">
        <v>1</v>
      </c>
      <c r="F18" s="2" t="s">
        <v>6</v>
      </c>
      <c r="G18" s="9" t="s">
        <v>21</v>
      </c>
      <c r="H18" s="1" t="s">
        <v>20</v>
      </c>
      <c r="I18" s="2" t="s">
        <v>0</v>
      </c>
      <c r="J18" s="2" t="s">
        <v>1</v>
      </c>
      <c r="K18" s="2" t="s">
        <v>6</v>
      </c>
      <c r="L18" s="9" t="s">
        <v>21</v>
      </c>
      <c r="M18" s="27" t="s">
        <v>18</v>
      </c>
      <c r="N18" s="23" t="s">
        <v>13</v>
      </c>
      <c r="O18" s="24" t="s">
        <v>14</v>
      </c>
    </row>
    <row r="19" spans="1:15">
      <c r="A19" s="3" t="s">
        <v>2</v>
      </c>
      <c r="B19" s="5">
        <v>0</v>
      </c>
      <c r="C19" s="10">
        <v>37830.991999999998</v>
      </c>
      <c r="D19" s="8">
        <v>165.34399999999999</v>
      </c>
      <c r="E19" s="8">
        <v>0.85799999999999998</v>
      </c>
      <c r="F19" s="8">
        <f>D19/3600</f>
        <v>4.5928888888888887E-2</v>
      </c>
      <c r="G19" s="11">
        <f>C19 - (8 * 30 * 352* 288 * 3/2)/1000</f>
        <v>1335.6319999999978</v>
      </c>
      <c r="H19" s="28">
        <v>37799.127999999997</v>
      </c>
      <c r="I19" s="25">
        <v>165.64099999999999</v>
      </c>
      <c r="J19" s="25">
        <v>0.85799999999999998</v>
      </c>
      <c r="K19" s="25">
        <f>I19/3600</f>
        <v>4.6011388888888886E-2</v>
      </c>
      <c r="L19" s="26">
        <f>H19 - (8 * 30 * 352* 288 * 3/2)/1000</f>
        <v>1303.7679999999964</v>
      </c>
      <c r="M19" s="32">
        <f>C19-H19</f>
        <v>31.864000000001397</v>
      </c>
      <c r="N19" s="21">
        <f>100*(C19-H19)/C19</f>
        <v>8.4227238873359173E-2</v>
      </c>
      <c r="O19" s="20">
        <f>100*(G19-L19)/G19</f>
        <v>2.3856870754819779</v>
      </c>
    </row>
    <row r="20" spans="1:15">
      <c r="A20" s="3" t="s">
        <v>3</v>
      </c>
      <c r="B20" s="5">
        <v>4</v>
      </c>
      <c r="C20" s="10">
        <v>37831.040000000001</v>
      </c>
      <c r="D20" s="8">
        <v>163.55000000000001</v>
      </c>
      <c r="E20" s="8">
        <v>0.873</v>
      </c>
      <c r="F20" s="8">
        <f t="shared" ref="F20:F22" si="3">D20/3600</f>
        <v>4.5430555555555557E-2</v>
      </c>
      <c r="G20" s="11">
        <f>C20 - (8 * 30 * 352* 288 * 3/2)/1000</f>
        <v>1335.6800000000003</v>
      </c>
      <c r="H20" s="10">
        <v>37799.175999999999</v>
      </c>
      <c r="I20" s="8">
        <v>163.535</v>
      </c>
      <c r="J20" s="8">
        <v>0.873</v>
      </c>
      <c r="K20" s="8">
        <f>I20/3600</f>
        <v>4.5426388888888891E-2</v>
      </c>
      <c r="L20" s="11">
        <f t="shared" ref="L20:L22" si="4">H20 - (8 * 30 * 352* 288 * 3/2)/1000</f>
        <v>1303.8159999999989</v>
      </c>
      <c r="M20" s="34">
        <f t="shared" ref="M20:M22" si="5">C20-H20</f>
        <v>31.864000000001397</v>
      </c>
      <c r="N20" s="21">
        <f>100*(C20-H20)/C20</f>
        <v>8.4227132005890923E-2</v>
      </c>
      <c r="O20" s="20">
        <f>100*(G20-L20)/G20</f>
        <v>2.3856013416388198</v>
      </c>
    </row>
    <row r="21" spans="1:15">
      <c r="A21" s="3"/>
      <c r="B21" s="5">
        <v>8</v>
      </c>
      <c r="C21" s="10">
        <v>37831.095999999998</v>
      </c>
      <c r="D21" s="8">
        <v>159.62</v>
      </c>
      <c r="E21" s="8">
        <v>0.873</v>
      </c>
      <c r="F21" s="8">
        <f t="shared" si="3"/>
        <v>4.4338888888888893E-2</v>
      </c>
      <c r="G21" s="11">
        <f>C21 - (8 * 30 * 352* 288 * 3/2)/1000</f>
        <v>1335.7359999999971</v>
      </c>
      <c r="H21" s="10">
        <v>37799.232000000004</v>
      </c>
      <c r="I21" s="8">
        <v>159.71299999999999</v>
      </c>
      <c r="J21" s="8">
        <v>0.873</v>
      </c>
      <c r="K21" s="8">
        <f>I21/3600</f>
        <v>4.4364722222222222E-2</v>
      </c>
      <c r="L21" s="11">
        <f t="shared" si="4"/>
        <v>1303.872000000003</v>
      </c>
      <c r="M21" s="34">
        <f t="shared" si="5"/>
        <v>31.863999999994121</v>
      </c>
      <c r="N21" s="21">
        <f>100*(C21-H21)/C21</f>
        <v>8.4227007327501491E-2</v>
      </c>
      <c r="O21" s="20">
        <f>100*(G21-L21)/G21</f>
        <v>2.3855013266090146</v>
      </c>
    </row>
    <row r="22" spans="1:15" ht="14.25" thickBot="1">
      <c r="A22" s="4"/>
      <c r="B22" s="6">
        <v>12</v>
      </c>
      <c r="C22" s="12">
        <v>37831.103999999999</v>
      </c>
      <c r="D22" s="13">
        <v>156.047</v>
      </c>
      <c r="E22" s="13">
        <v>0.873</v>
      </c>
      <c r="F22" s="13">
        <f t="shared" si="3"/>
        <v>4.3346388888888886E-2</v>
      </c>
      <c r="G22" s="14">
        <f>C22 - (8 * 30 * 352* 288 * 3/2)/1000</f>
        <v>1335.7439999999988</v>
      </c>
      <c r="H22" s="12">
        <v>37799.24</v>
      </c>
      <c r="I22" s="13">
        <v>155.93700000000001</v>
      </c>
      <c r="J22" s="13">
        <v>0.873</v>
      </c>
      <c r="K22" s="13">
        <f>I22/3600</f>
        <v>4.3315833333333338E-2</v>
      </c>
      <c r="L22" s="14">
        <f t="shared" si="4"/>
        <v>1303.8799999999974</v>
      </c>
      <c r="M22" s="35">
        <f t="shared" si="5"/>
        <v>31.864000000001397</v>
      </c>
      <c r="N22" s="21">
        <f>100*(C22-H22)/C22</f>
        <v>8.4226989516355114E-2</v>
      </c>
      <c r="O22" s="20">
        <f>100*(G22-L22)/G22</f>
        <v>2.3854870394328125</v>
      </c>
    </row>
    <row r="23" spans="1:15" ht="14.25" thickBot="1">
      <c r="A23" s="17"/>
      <c r="B23" s="17"/>
      <c r="C23" s="8"/>
      <c r="D23" s="8"/>
      <c r="E23" s="8"/>
      <c r="F23" s="8"/>
      <c r="G23" s="8"/>
      <c r="H23" s="7"/>
      <c r="I23" s="7"/>
      <c r="J23" s="7"/>
      <c r="K23" s="8"/>
      <c r="L23" s="8"/>
      <c r="M23" s="8"/>
      <c r="N23" s="39" t="s">
        <v>12</v>
      </c>
      <c r="O23" s="40"/>
    </row>
    <row r="24" spans="1:15" ht="14.25" thickBot="1">
      <c r="A24" s="17"/>
      <c r="B24" s="17"/>
      <c r="C24" s="8"/>
      <c r="D24" s="8"/>
      <c r="E24" s="8"/>
      <c r="F24" s="8"/>
      <c r="G24" s="8"/>
      <c r="H24" s="7"/>
      <c r="I24" s="7"/>
      <c r="J24" s="7"/>
      <c r="K24" s="8"/>
      <c r="L24" s="8"/>
      <c r="M24" s="8"/>
      <c r="N24" s="23" t="s">
        <v>13</v>
      </c>
      <c r="O24" s="24" t="s">
        <v>14</v>
      </c>
    </row>
    <row r="25" spans="1:15" ht="14.25" thickBot="1">
      <c r="A25" s="17"/>
      <c r="B25" s="17"/>
      <c r="C25" s="8"/>
      <c r="D25" s="8"/>
      <c r="E25" s="8"/>
      <c r="F25" s="8"/>
      <c r="G25" s="8"/>
      <c r="H25" s="7"/>
      <c r="I25" s="7"/>
      <c r="J25" s="7"/>
      <c r="K25" s="8"/>
      <c r="L25" s="8"/>
      <c r="M25" s="8"/>
      <c r="N25" s="22">
        <f>AVERAGE(N19:N22)</f>
        <v>8.4227091930776668E-2</v>
      </c>
      <c r="O25" s="29">
        <f>AVERAGE(O19:O22)</f>
        <v>2.385569195790656</v>
      </c>
    </row>
    <row r="26" spans="1:15" ht="14.25" thickBot="1">
      <c r="A26" s="17"/>
      <c r="B26" s="17"/>
      <c r="C26" s="8"/>
      <c r="D26" s="8"/>
      <c r="E26" s="8"/>
      <c r="F26" s="8"/>
      <c r="G26" s="8"/>
      <c r="H26" s="7"/>
      <c r="I26" s="7"/>
      <c r="J26" s="7"/>
      <c r="K26" s="8"/>
      <c r="L26" s="8"/>
      <c r="M26" s="8"/>
      <c r="N26" s="8"/>
      <c r="O26" s="8"/>
    </row>
    <row r="27" spans="1:15" ht="14.25" thickBot="1">
      <c r="A27" s="17"/>
      <c r="B27" s="17"/>
      <c r="C27" s="8"/>
      <c r="D27" s="8"/>
      <c r="E27" s="8"/>
      <c r="F27" s="8"/>
      <c r="G27" s="8"/>
      <c r="H27" s="7"/>
      <c r="I27" s="7"/>
      <c r="J27" s="7"/>
      <c r="K27" s="8"/>
      <c r="L27" s="8"/>
      <c r="M27" s="8"/>
      <c r="N27" s="39" t="s">
        <v>15</v>
      </c>
      <c r="O27" s="40"/>
    </row>
    <row r="28" spans="1:15" ht="14.25" thickBot="1">
      <c r="A28" s="17"/>
      <c r="B28" s="17"/>
      <c r="C28" s="8"/>
      <c r="D28" s="8"/>
      <c r="E28" s="8"/>
      <c r="F28" s="8"/>
      <c r="G28" s="8"/>
      <c r="H28" s="7"/>
      <c r="I28" s="7"/>
      <c r="J28" s="7"/>
      <c r="K28" s="8"/>
      <c r="L28" s="8"/>
      <c r="M28" s="8"/>
      <c r="N28" s="23" t="s">
        <v>10</v>
      </c>
      <c r="O28" s="24" t="s">
        <v>11</v>
      </c>
    </row>
    <row r="29" spans="1:15" ht="14.25" thickBot="1">
      <c r="A29" s="17"/>
      <c r="B29" s="17"/>
      <c r="C29" s="8"/>
      <c r="D29" s="8"/>
      <c r="E29" s="8">
        <f>GEOMEAN(E19:E22)</f>
        <v>0.86922559255346155</v>
      </c>
      <c r="F29" s="8">
        <f>GEOMEAN(F19:F22)</f>
        <v>4.4749988585728706E-2</v>
      </c>
      <c r="G29" s="8"/>
      <c r="H29" s="7"/>
      <c r="I29" s="7"/>
      <c r="J29" s="8">
        <f>GEOMEAN(J19:J22)</f>
        <v>0.86922559255346155</v>
      </c>
      <c r="K29" s="8">
        <f>GEOMEAN(K19:K22)</f>
        <v>4.4767670831506401E-2</v>
      </c>
      <c r="L29" s="8"/>
      <c r="M29" s="8"/>
      <c r="N29" s="30">
        <f>100 - 100 * (F29 - K29)/F29</f>
        <v>100.0395134084645</v>
      </c>
      <c r="O29" s="31">
        <f>100 - 100*(E29-J29)/E29</f>
        <v>100</v>
      </c>
    </row>
  </sheetData>
  <mergeCells count="12">
    <mergeCell ref="C1:O1"/>
    <mergeCell ref="N2:O2"/>
    <mergeCell ref="C2:G2"/>
    <mergeCell ref="H2:L2"/>
    <mergeCell ref="C17:G17"/>
    <mergeCell ref="H17:L17"/>
    <mergeCell ref="N17:O17"/>
    <mergeCell ref="N23:O23"/>
    <mergeCell ref="N27:O27"/>
    <mergeCell ref="C16:O16"/>
    <mergeCell ref="N12:O12"/>
    <mergeCell ref="N8:O8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9"/>
  <sheetViews>
    <sheetView tabSelected="1" topLeftCell="C1" zoomScale="85" zoomScaleNormal="85" workbookViewId="0">
      <selection activeCell="O14" sqref="O14"/>
    </sheetView>
  </sheetViews>
  <sheetFormatPr defaultRowHeight="13.5"/>
  <cols>
    <col min="7" max="8" width="10.125" bestFit="1" customWidth="1"/>
    <col min="13" max="13" width="15.625" customWidth="1"/>
    <col min="14" max="15" width="10.625" customWidth="1"/>
  </cols>
  <sheetData>
    <row r="1" spans="1:15" ht="15.75" thickBot="1">
      <c r="A1" s="18"/>
      <c r="B1" s="19"/>
      <c r="C1" s="41" t="s">
        <v>8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</row>
    <row r="2" spans="1:15" ht="20.100000000000001" customHeight="1" thickBot="1">
      <c r="A2" s="37"/>
      <c r="B2" s="38"/>
      <c r="C2" s="41" t="s">
        <v>4</v>
      </c>
      <c r="D2" s="42"/>
      <c r="E2" s="42"/>
      <c r="F2" s="42"/>
      <c r="G2" s="43"/>
      <c r="H2" s="41" t="s">
        <v>9</v>
      </c>
      <c r="I2" s="42"/>
      <c r="J2" s="42"/>
      <c r="K2" s="42"/>
      <c r="L2" s="43"/>
      <c r="M2" s="36" t="s">
        <v>17</v>
      </c>
      <c r="N2" s="44" t="s">
        <v>5</v>
      </c>
      <c r="O2" s="45"/>
    </row>
    <row r="3" spans="1:15" ht="14.25" thickBot="1">
      <c r="A3" s="15"/>
      <c r="B3" s="16" t="s">
        <v>7</v>
      </c>
      <c r="C3" s="1" t="s">
        <v>20</v>
      </c>
      <c r="D3" s="2" t="s">
        <v>0</v>
      </c>
      <c r="E3" s="2" t="s">
        <v>1</v>
      </c>
      <c r="F3" s="2" t="s">
        <v>6</v>
      </c>
      <c r="G3" s="9" t="s">
        <v>21</v>
      </c>
      <c r="H3" s="1" t="s">
        <v>20</v>
      </c>
      <c r="I3" s="2" t="s">
        <v>0</v>
      </c>
      <c r="J3" s="2" t="s">
        <v>1</v>
      </c>
      <c r="K3" s="2" t="s">
        <v>6</v>
      </c>
      <c r="L3" s="9" t="s">
        <v>21</v>
      </c>
      <c r="M3" s="27" t="s">
        <v>18</v>
      </c>
      <c r="N3" s="23" t="s">
        <v>13</v>
      </c>
      <c r="O3" s="24" t="s">
        <v>14</v>
      </c>
    </row>
    <row r="4" spans="1:15">
      <c r="A4" s="3" t="s">
        <v>2</v>
      </c>
      <c r="B4" s="5">
        <v>0</v>
      </c>
      <c r="C4" s="10">
        <v>37831.519999999997</v>
      </c>
      <c r="D4" s="8">
        <v>283.08199999999999</v>
      </c>
      <c r="E4" s="8">
        <v>0.873</v>
      </c>
      <c r="F4" s="8">
        <f>D4/3600</f>
        <v>7.8633888888888892E-2</v>
      </c>
      <c r="G4" s="11">
        <f>C4 - (8 * 30 * 352* 288 * 3/2)/1000</f>
        <v>1336.1599999999962</v>
      </c>
      <c r="H4" s="28">
        <v>37831.519999999997</v>
      </c>
      <c r="I4" s="25">
        <v>283.46800000000002</v>
      </c>
      <c r="J4" s="25">
        <v>0.873</v>
      </c>
      <c r="K4" s="25">
        <f>I4/3600</f>
        <v>7.8741111111111123E-2</v>
      </c>
      <c r="L4" s="25">
        <f>H4 - (8 * 30 * 352* 288 * 3/2)/1000</f>
        <v>1336.1599999999962</v>
      </c>
      <c r="M4" s="32">
        <f>C4-H4</f>
        <v>0</v>
      </c>
      <c r="N4" s="33">
        <f>100*(C4-H4)/C4</f>
        <v>0</v>
      </c>
      <c r="O4" s="20">
        <f>100*(G4-L4)/G4</f>
        <v>0</v>
      </c>
    </row>
    <row r="5" spans="1:15">
      <c r="A5" s="3" t="s">
        <v>3</v>
      </c>
      <c r="B5" s="5">
        <v>4</v>
      </c>
      <c r="C5" s="10">
        <v>37831.584000000003</v>
      </c>
      <c r="D5" s="8">
        <v>270.37900000000002</v>
      </c>
      <c r="E5" s="8">
        <v>0.873</v>
      </c>
      <c r="F5" s="8">
        <f t="shared" ref="F5:F7" si="0">D5/3600</f>
        <v>7.5105277777777785E-2</v>
      </c>
      <c r="G5" s="11">
        <f>C5 - (8 * 30 * 352* 288 * 3/2)/1000</f>
        <v>1336.224000000002</v>
      </c>
      <c r="H5" s="10">
        <v>37831.584000000003</v>
      </c>
      <c r="I5" s="8">
        <v>270.30099999999999</v>
      </c>
      <c r="J5" s="8">
        <v>0.873</v>
      </c>
      <c r="K5" s="8">
        <f>I5/3600</f>
        <v>7.5083611111111101E-2</v>
      </c>
      <c r="L5" s="8">
        <f t="shared" ref="L5:L7" si="1">H5 - (8 * 30 * 352* 288 * 3/2)/1000</f>
        <v>1336.224000000002</v>
      </c>
      <c r="M5" s="34">
        <f t="shared" ref="M5:M7" si="2">C5-H5</f>
        <v>0</v>
      </c>
      <c r="N5" s="33">
        <f>100*(C5-H5)/C5</f>
        <v>0</v>
      </c>
      <c r="O5" s="20">
        <f>100*(G5-L5)/G5</f>
        <v>0</v>
      </c>
    </row>
    <row r="6" spans="1:15">
      <c r="A6" s="3"/>
      <c r="B6" s="5">
        <v>8</v>
      </c>
      <c r="C6" s="10">
        <v>37831.616000000002</v>
      </c>
      <c r="D6" s="8">
        <v>258.89800000000002</v>
      </c>
      <c r="E6" s="8">
        <v>0.873</v>
      </c>
      <c r="F6" s="8">
        <f t="shared" si="0"/>
        <v>7.1916111111111111E-2</v>
      </c>
      <c r="G6" s="11">
        <f>C6 - (8 * 30 * 352* 288 * 3/2)/1000</f>
        <v>1336.2560000000012</v>
      </c>
      <c r="H6" s="10">
        <v>37831.616000000002</v>
      </c>
      <c r="I6" s="8">
        <v>259.00700000000001</v>
      </c>
      <c r="J6" s="8">
        <v>0.873</v>
      </c>
      <c r="K6" s="8">
        <f>I6/3600</f>
        <v>7.1946388888888893E-2</v>
      </c>
      <c r="L6" s="8">
        <f t="shared" si="1"/>
        <v>1336.2560000000012</v>
      </c>
      <c r="M6" s="34">
        <f t="shared" si="2"/>
        <v>0</v>
      </c>
      <c r="N6" s="33">
        <f>100*(C6-H6)/C6</f>
        <v>0</v>
      </c>
      <c r="O6" s="20">
        <f>100*(G6-L6)/G6</f>
        <v>0</v>
      </c>
    </row>
    <row r="7" spans="1:15" ht="14.25" thickBot="1">
      <c r="A7" s="4"/>
      <c r="B7" s="6">
        <v>12</v>
      </c>
      <c r="C7" s="12">
        <v>37831.631999999998</v>
      </c>
      <c r="D7" s="13">
        <v>256.90100000000001</v>
      </c>
      <c r="E7" s="13">
        <v>0.873</v>
      </c>
      <c r="F7" s="13">
        <f t="shared" si="0"/>
        <v>7.1361388888888891E-2</v>
      </c>
      <c r="G7" s="14">
        <f>C7 - (8 * 30 * 352* 288 * 3/2)/1000</f>
        <v>1336.2719999999972</v>
      </c>
      <c r="H7" s="12">
        <v>37831.631999999998</v>
      </c>
      <c r="I7" s="13">
        <v>256.54199999999997</v>
      </c>
      <c r="J7" s="13">
        <v>0.88900000000000001</v>
      </c>
      <c r="K7" s="13">
        <f>I7/3600</f>
        <v>7.1261666666666654E-2</v>
      </c>
      <c r="L7" s="13">
        <f t="shared" si="1"/>
        <v>1336.2719999999972</v>
      </c>
      <c r="M7" s="35">
        <f t="shared" si="2"/>
        <v>0</v>
      </c>
      <c r="N7" s="33">
        <f>100*(C7-H7)/C7</f>
        <v>0</v>
      </c>
      <c r="O7" s="20">
        <f>100*(G7-L7)/G7</f>
        <v>0</v>
      </c>
    </row>
    <row r="8" spans="1:15" ht="14.25" thickBot="1">
      <c r="A8" s="17"/>
      <c r="B8" s="17"/>
      <c r="C8" s="8"/>
      <c r="D8" s="8"/>
      <c r="E8" s="8"/>
      <c r="F8" s="8"/>
      <c r="G8" s="8"/>
      <c r="H8" s="7"/>
      <c r="I8" s="7"/>
      <c r="J8" s="7"/>
      <c r="K8" s="8"/>
      <c r="L8" s="8"/>
      <c r="M8" s="8"/>
      <c r="N8" s="39" t="s">
        <v>12</v>
      </c>
      <c r="O8" s="40"/>
    </row>
    <row r="9" spans="1:15" ht="14.25" thickBot="1">
      <c r="A9" s="17"/>
      <c r="B9" s="17"/>
      <c r="C9" s="8"/>
      <c r="D9" s="8"/>
      <c r="E9" s="8"/>
      <c r="F9" s="8"/>
      <c r="G9" s="8"/>
      <c r="H9" s="7"/>
      <c r="I9" s="7"/>
      <c r="J9" s="7"/>
      <c r="K9" s="8"/>
      <c r="L9" s="8"/>
      <c r="M9" s="8"/>
      <c r="N9" s="23" t="s">
        <v>13</v>
      </c>
      <c r="O9" s="24" t="s">
        <v>14</v>
      </c>
    </row>
    <row r="10" spans="1:15" ht="13.5" customHeight="1" thickBot="1">
      <c r="A10" s="17"/>
      <c r="B10" s="17"/>
      <c r="C10" s="8"/>
      <c r="D10" s="8"/>
      <c r="E10" s="8"/>
      <c r="F10" s="8"/>
      <c r="G10" s="8"/>
      <c r="H10" s="7"/>
      <c r="I10" s="7"/>
      <c r="J10" s="7"/>
      <c r="K10" s="8"/>
      <c r="L10" s="8"/>
      <c r="M10" s="8"/>
      <c r="N10" s="22">
        <f>AVERAGE(N4:N7)</f>
        <v>0</v>
      </c>
      <c r="O10" s="29">
        <f>AVERAGE(O4:O7)</f>
        <v>0</v>
      </c>
    </row>
    <row r="11" spans="1:15" ht="5.0999999999999996" customHeight="1" thickBot="1">
      <c r="A11" s="17"/>
      <c r="B11" s="17"/>
      <c r="C11" s="8"/>
      <c r="D11" s="8"/>
      <c r="E11" s="8"/>
      <c r="F11" s="8"/>
      <c r="G11" s="8"/>
      <c r="H11" s="7"/>
      <c r="I11" s="7"/>
      <c r="J11" s="7"/>
      <c r="K11" s="8"/>
      <c r="L11" s="8"/>
      <c r="M11" s="8"/>
      <c r="N11" s="8"/>
      <c r="O11" s="8"/>
    </row>
    <row r="12" spans="1:15" ht="13.5" customHeight="1" thickBot="1">
      <c r="A12" s="17"/>
      <c r="B12" s="17"/>
      <c r="C12" s="8"/>
      <c r="D12" s="8"/>
      <c r="E12" s="8"/>
      <c r="F12" s="8"/>
      <c r="G12" s="8"/>
      <c r="H12" s="7"/>
      <c r="I12" s="7"/>
      <c r="J12" s="7"/>
      <c r="K12" s="8"/>
      <c r="L12" s="8"/>
      <c r="M12" s="8"/>
      <c r="N12" s="39" t="s">
        <v>15</v>
      </c>
      <c r="O12" s="40"/>
    </row>
    <row r="13" spans="1:15" ht="13.5" customHeight="1" thickBot="1">
      <c r="A13" s="17"/>
      <c r="B13" s="17"/>
      <c r="C13" s="8"/>
      <c r="D13" s="8"/>
      <c r="E13" s="8"/>
      <c r="F13" s="8"/>
      <c r="G13" s="8"/>
      <c r="H13" s="7"/>
      <c r="I13" s="7"/>
      <c r="J13" s="7"/>
      <c r="K13" s="8"/>
      <c r="L13" s="8"/>
      <c r="M13" s="8"/>
      <c r="N13" s="23" t="s">
        <v>10</v>
      </c>
      <c r="O13" s="24" t="s">
        <v>11</v>
      </c>
    </row>
    <row r="14" spans="1:15" ht="13.5" customHeight="1" thickBot="1">
      <c r="A14" s="17"/>
      <c r="B14" s="17"/>
      <c r="C14" s="8"/>
      <c r="D14" s="8"/>
      <c r="E14" s="8">
        <f>GEOMEAN(E4:E7)</f>
        <v>0.873</v>
      </c>
      <c r="F14" s="8">
        <f>GEOMEAN(F4:F7)</f>
        <v>7.4198038597588528E-2</v>
      </c>
      <c r="G14" s="8"/>
      <c r="H14" s="7"/>
      <c r="I14" s="7"/>
      <c r="J14" s="8">
        <f>GEOMEAN(J4:J7)</f>
        <v>0.87697279885136337</v>
      </c>
      <c r="K14" s="8">
        <f>GEOMEAN(K4:K7)</f>
        <v>7.4199831095064672E-2</v>
      </c>
      <c r="L14" s="8"/>
      <c r="M14" s="8"/>
      <c r="N14" s="30">
        <f>100 - 100 * (F14 - K14)/F14</f>
        <v>100.00241582865264</v>
      </c>
      <c r="O14" s="31">
        <f>100 - 100*(E14-J14)/E14</f>
        <v>100.45507432432571</v>
      </c>
    </row>
    <row r="15" spans="1:15" ht="14.25" thickBot="1">
      <c r="A15" s="17"/>
      <c r="B15" s="17"/>
      <c r="C15" s="8"/>
      <c r="D15" s="8"/>
      <c r="E15" s="8"/>
      <c r="F15" s="8"/>
      <c r="G15" s="8"/>
      <c r="H15" s="7"/>
      <c r="I15" s="7"/>
      <c r="J15" s="7"/>
      <c r="K15" s="8"/>
      <c r="L15" s="8"/>
      <c r="M15" s="8"/>
      <c r="N15" s="7"/>
      <c r="O15" s="7"/>
    </row>
    <row r="16" spans="1:15" ht="15.75" thickBot="1">
      <c r="A16" s="18"/>
      <c r="B16" s="19"/>
      <c r="C16" s="41" t="s">
        <v>16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3"/>
    </row>
    <row r="17" spans="1:15" ht="20.100000000000001" customHeight="1" thickBot="1">
      <c r="A17" s="37"/>
      <c r="B17" s="38"/>
      <c r="C17" s="41" t="s">
        <v>4</v>
      </c>
      <c r="D17" s="42"/>
      <c r="E17" s="42"/>
      <c r="F17" s="42"/>
      <c r="G17" s="43"/>
      <c r="H17" s="41" t="s">
        <v>9</v>
      </c>
      <c r="I17" s="42"/>
      <c r="J17" s="42"/>
      <c r="K17" s="42"/>
      <c r="L17" s="43"/>
      <c r="M17" s="36" t="s">
        <v>17</v>
      </c>
      <c r="N17" s="44" t="s">
        <v>5</v>
      </c>
      <c r="O17" s="45"/>
    </row>
    <row r="18" spans="1:15" ht="14.25" thickBot="1">
      <c r="A18" s="15"/>
      <c r="B18" s="16" t="s">
        <v>7</v>
      </c>
      <c r="C18" s="1" t="s">
        <v>20</v>
      </c>
      <c r="D18" s="2" t="s">
        <v>0</v>
      </c>
      <c r="E18" s="2" t="s">
        <v>1</v>
      </c>
      <c r="F18" s="2" t="s">
        <v>6</v>
      </c>
      <c r="G18" s="9" t="s">
        <v>21</v>
      </c>
      <c r="H18" s="1" t="s">
        <v>20</v>
      </c>
      <c r="I18" s="2" t="s">
        <v>0</v>
      </c>
      <c r="J18" s="2" t="s">
        <v>1</v>
      </c>
      <c r="K18" s="2" t="s">
        <v>6</v>
      </c>
      <c r="L18" s="9" t="s">
        <v>21</v>
      </c>
      <c r="M18" s="27" t="s">
        <v>18</v>
      </c>
      <c r="N18" s="23" t="s">
        <v>13</v>
      </c>
      <c r="O18" s="24" t="s">
        <v>14</v>
      </c>
    </row>
    <row r="19" spans="1:15">
      <c r="A19" s="3" t="s">
        <v>2</v>
      </c>
      <c r="B19" s="5">
        <v>0</v>
      </c>
      <c r="C19" s="10">
        <v>37830.991999999998</v>
      </c>
      <c r="D19" s="8">
        <v>165.34399999999999</v>
      </c>
      <c r="E19" s="8">
        <v>0.85799999999999998</v>
      </c>
      <c r="F19" s="8">
        <f>D19/3600</f>
        <v>4.5928888888888887E-2</v>
      </c>
      <c r="G19" s="11">
        <f>C19 - (8 * 30 * 352* 288 * 3/2)/1000</f>
        <v>1335.6319999999978</v>
      </c>
      <c r="H19" s="28">
        <v>37830.991999999998</v>
      </c>
      <c r="I19" s="25">
        <v>165.71899999999999</v>
      </c>
      <c r="J19" s="25">
        <v>0.873</v>
      </c>
      <c r="K19" s="25">
        <f>I19/3600</f>
        <v>4.6033055555555556E-2</v>
      </c>
      <c r="L19" s="26">
        <f>H19 - (8 * 30 * 352* 288 * 3/2)/1000</f>
        <v>1335.6319999999978</v>
      </c>
      <c r="M19" s="32">
        <f>C19-H19</f>
        <v>0</v>
      </c>
      <c r="N19" s="21">
        <f>100*(C19-H19)/C19</f>
        <v>0</v>
      </c>
      <c r="O19" s="20">
        <f>100*(G19-L19)/G19</f>
        <v>0</v>
      </c>
    </row>
    <row r="20" spans="1:15">
      <c r="A20" s="3" t="s">
        <v>3</v>
      </c>
      <c r="B20" s="5">
        <v>4</v>
      </c>
      <c r="C20" s="10">
        <v>37831.040000000001</v>
      </c>
      <c r="D20" s="8">
        <v>163.55000000000001</v>
      </c>
      <c r="E20" s="8">
        <v>0.873</v>
      </c>
      <c r="F20" s="8">
        <f t="shared" ref="F20:F22" si="3">D20/3600</f>
        <v>4.5430555555555557E-2</v>
      </c>
      <c r="G20" s="11">
        <f>C20 - (8 * 30 * 352* 288 * 3/2)/1000</f>
        <v>1335.6800000000003</v>
      </c>
      <c r="H20" s="10">
        <v>37831.040000000001</v>
      </c>
      <c r="I20" s="8">
        <v>163.70599999999999</v>
      </c>
      <c r="J20" s="8">
        <v>0.873</v>
      </c>
      <c r="K20" s="8">
        <f>I20/3600</f>
        <v>4.5473888888888883E-2</v>
      </c>
      <c r="L20" s="11">
        <f t="shared" ref="L20:L22" si="4">H20 - (8 * 30 * 352* 288 * 3/2)/1000</f>
        <v>1335.6800000000003</v>
      </c>
      <c r="M20" s="34">
        <f t="shared" ref="M20:M22" si="5">C20-H20</f>
        <v>0</v>
      </c>
      <c r="N20" s="21">
        <f>100*(C20-H20)/C20</f>
        <v>0</v>
      </c>
      <c r="O20" s="20">
        <f>100*(G20-L20)/G20</f>
        <v>0</v>
      </c>
    </row>
    <row r="21" spans="1:15">
      <c r="A21" s="3"/>
      <c r="B21" s="5">
        <v>8</v>
      </c>
      <c r="C21" s="10">
        <v>37831.095999999998</v>
      </c>
      <c r="D21" s="8">
        <v>159.62</v>
      </c>
      <c r="E21" s="8">
        <v>0.873</v>
      </c>
      <c r="F21" s="8">
        <f t="shared" si="3"/>
        <v>4.4338888888888893E-2</v>
      </c>
      <c r="G21" s="11">
        <f>C21 - (8 * 30 * 352* 288 * 3/2)/1000</f>
        <v>1335.7359999999971</v>
      </c>
      <c r="H21" s="10">
        <v>37831.095999999998</v>
      </c>
      <c r="I21" s="8">
        <v>159.83699999999999</v>
      </c>
      <c r="J21" s="8">
        <v>0.873</v>
      </c>
      <c r="K21" s="8">
        <f>I21/3600</f>
        <v>4.4399166666666663E-2</v>
      </c>
      <c r="L21" s="11">
        <f t="shared" si="4"/>
        <v>1335.7359999999971</v>
      </c>
      <c r="M21" s="34">
        <f t="shared" si="5"/>
        <v>0</v>
      </c>
      <c r="N21" s="21">
        <f>100*(C21-H21)/C21</f>
        <v>0</v>
      </c>
      <c r="O21" s="20">
        <f>100*(G21-L21)/G21</f>
        <v>0</v>
      </c>
    </row>
    <row r="22" spans="1:15" ht="14.25" thickBot="1">
      <c r="A22" s="4"/>
      <c r="B22" s="6">
        <v>12</v>
      </c>
      <c r="C22" s="12">
        <v>37831.103999999999</v>
      </c>
      <c r="D22" s="13">
        <v>156.047</v>
      </c>
      <c r="E22" s="13">
        <v>0.873</v>
      </c>
      <c r="F22" s="13">
        <f t="shared" si="3"/>
        <v>4.3346388888888886E-2</v>
      </c>
      <c r="G22" s="14">
        <f>C22 - (8 * 30 * 352* 288 * 3/2)/1000</f>
        <v>1335.7439999999988</v>
      </c>
      <c r="H22" s="12">
        <v>37831.103999999999</v>
      </c>
      <c r="I22" s="13">
        <v>156.078</v>
      </c>
      <c r="J22" s="13">
        <v>0.85799999999999998</v>
      </c>
      <c r="K22" s="13">
        <f>I22/3600</f>
        <v>4.3354999999999998E-2</v>
      </c>
      <c r="L22" s="14">
        <f t="shared" si="4"/>
        <v>1335.7439999999988</v>
      </c>
      <c r="M22" s="35">
        <f t="shared" si="5"/>
        <v>0</v>
      </c>
      <c r="N22" s="21">
        <f>100*(C22-H22)/C22</f>
        <v>0</v>
      </c>
      <c r="O22" s="20">
        <f>100*(G22-L22)/G22</f>
        <v>0</v>
      </c>
    </row>
    <row r="23" spans="1:15" ht="14.25" thickBot="1">
      <c r="A23" s="17"/>
      <c r="B23" s="17"/>
      <c r="C23" s="8"/>
      <c r="D23" s="8"/>
      <c r="E23" s="8"/>
      <c r="F23" s="8"/>
      <c r="G23" s="8"/>
      <c r="H23" s="7"/>
      <c r="I23" s="7"/>
      <c r="J23" s="7"/>
      <c r="K23" s="8"/>
      <c r="L23" s="8"/>
      <c r="M23" s="8"/>
      <c r="N23" s="39" t="s">
        <v>12</v>
      </c>
      <c r="O23" s="40"/>
    </row>
    <row r="24" spans="1:15" ht="14.25" thickBot="1">
      <c r="A24" s="17"/>
      <c r="B24" s="17"/>
      <c r="C24" s="8"/>
      <c r="D24" s="8"/>
      <c r="E24" s="8"/>
      <c r="F24" s="8"/>
      <c r="G24" s="8"/>
      <c r="H24" s="7"/>
      <c r="I24" s="7"/>
      <c r="J24" s="7"/>
      <c r="K24" s="8"/>
      <c r="L24" s="8"/>
      <c r="M24" s="8"/>
      <c r="N24" s="23" t="s">
        <v>13</v>
      </c>
      <c r="O24" s="24" t="s">
        <v>14</v>
      </c>
    </row>
    <row r="25" spans="1:15" ht="14.25" thickBot="1">
      <c r="A25" s="17"/>
      <c r="B25" s="17"/>
      <c r="C25" s="8"/>
      <c r="D25" s="8"/>
      <c r="E25" s="8"/>
      <c r="F25" s="8"/>
      <c r="G25" s="8"/>
      <c r="H25" s="7"/>
      <c r="I25" s="7"/>
      <c r="J25" s="7"/>
      <c r="K25" s="8"/>
      <c r="L25" s="8"/>
      <c r="M25" s="8"/>
      <c r="N25" s="22">
        <f>AVERAGE(N19:N22)</f>
        <v>0</v>
      </c>
      <c r="O25" s="29">
        <f>AVERAGE(O19:O22)</f>
        <v>0</v>
      </c>
    </row>
    <row r="26" spans="1:15" ht="14.25" thickBot="1">
      <c r="A26" s="17"/>
      <c r="B26" s="17"/>
      <c r="C26" s="8"/>
      <c r="D26" s="8"/>
      <c r="E26" s="8"/>
      <c r="F26" s="8"/>
      <c r="G26" s="8"/>
      <c r="H26" s="7"/>
      <c r="I26" s="7"/>
      <c r="J26" s="7"/>
      <c r="K26" s="8"/>
      <c r="L26" s="8"/>
      <c r="M26" s="8"/>
      <c r="N26" s="8"/>
      <c r="O26" s="8"/>
    </row>
    <row r="27" spans="1:15" ht="14.25" thickBot="1">
      <c r="A27" s="17"/>
      <c r="B27" s="17"/>
      <c r="C27" s="8"/>
      <c r="D27" s="8"/>
      <c r="E27" s="8"/>
      <c r="F27" s="8"/>
      <c r="G27" s="8"/>
      <c r="H27" s="7"/>
      <c r="I27" s="7"/>
      <c r="J27" s="7"/>
      <c r="K27" s="8"/>
      <c r="L27" s="8"/>
      <c r="M27" s="8"/>
      <c r="N27" s="39" t="s">
        <v>15</v>
      </c>
      <c r="O27" s="40"/>
    </row>
    <row r="28" spans="1:15" ht="14.25" thickBot="1">
      <c r="A28" s="17"/>
      <c r="B28" s="17"/>
      <c r="C28" s="8"/>
      <c r="D28" s="8"/>
      <c r="E28" s="8"/>
      <c r="F28" s="8"/>
      <c r="G28" s="8"/>
      <c r="H28" s="7"/>
      <c r="I28" s="7"/>
      <c r="J28" s="7"/>
      <c r="K28" s="8"/>
      <c r="L28" s="8"/>
      <c r="M28" s="8"/>
      <c r="N28" s="23" t="s">
        <v>10</v>
      </c>
      <c r="O28" s="24" t="s">
        <v>11</v>
      </c>
    </row>
    <row r="29" spans="1:15" ht="14.25" thickBot="1">
      <c r="A29" s="17"/>
      <c r="B29" s="17"/>
      <c r="C29" s="8"/>
      <c r="D29" s="8"/>
      <c r="E29" s="8">
        <f>GEOMEAN(E19:E22)</f>
        <v>0.86922559255346155</v>
      </c>
      <c r="F29" s="8">
        <f>GEOMEAN(F19:F22)</f>
        <v>4.4749988585728706E-2</v>
      </c>
      <c r="G29" s="8"/>
      <c r="H29" s="7"/>
      <c r="I29" s="7"/>
      <c r="J29" s="8">
        <f>GEOMEAN(J19:J22)</f>
        <v>0.86922559255346143</v>
      </c>
      <c r="K29" s="8">
        <f>GEOMEAN(K19:K22)</f>
        <v>4.4803452059783089E-2</v>
      </c>
      <c r="L29" s="8"/>
      <c r="M29" s="8"/>
      <c r="N29" s="30">
        <f>100 - 100 * (F29 - K29)/F29</f>
        <v>100.11947148087415</v>
      </c>
      <c r="O29" s="31">
        <f>100 - 100*(E29-J29)/E29</f>
        <v>99.999999999999986</v>
      </c>
    </row>
  </sheetData>
  <mergeCells count="12">
    <mergeCell ref="C1:O1"/>
    <mergeCell ref="N27:O27"/>
    <mergeCell ref="C2:G2"/>
    <mergeCell ref="H2:L2"/>
    <mergeCell ref="N2:O2"/>
    <mergeCell ref="N8:O8"/>
    <mergeCell ref="N12:O12"/>
    <mergeCell ref="C16:O16"/>
    <mergeCell ref="C17:G17"/>
    <mergeCell ref="H17:L17"/>
    <mergeCell ref="N17:O17"/>
    <mergeCell ref="N23:O23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JCTVC-H0051 RA results</vt:lpstr>
      <vt:lpstr>JCTVC-H0051 SERIAL RA 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chono</dc:creator>
  <cp:lastModifiedBy>chono</cp:lastModifiedBy>
  <dcterms:created xsi:type="dcterms:W3CDTF">2012-01-15T03:59:22Z</dcterms:created>
  <dcterms:modified xsi:type="dcterms:W3CDTF">2012-01-16T06:25:47Z</dcterms:modified>
</cp:coreProperties>
</file>