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6" windowWidth="7380" windowHeight="4896"/>
  </bookViews>
  <sheets>
    <sheet name="result" sheetId="7" r:id="rId1"/>
    <sheet name="calc_classB" sheetId="16" r:id="rId2"/>
    <sheet name="calc_classC" sheetId="6" r:id="rId3"/>
    <sheet name="calc_classD" sheetId="13" r:id="rId4"/>
    <sheet name="Sheet1" sheetId="10" state="hidden" r:id="rId5"/>
    <sheet name="summary" sheetId="14" r:id="rId6"/>
  </sheets>
  <calcPr calcId="114210"/>
</workbook>
</file>

<file path=xl/calcChain.xml><?xml version="1.0" encoding="utf-8"?>
<calcChain xmlns="http://schemas.openxmlformats.org/spreadsheetml/2006/main">
  <c r="C27" i="16"/>
  <c r="K27"/>
  <c r="B27"/>
  <c r="D27"/>
  <c r="C26"/>
  <c r="J26"/>
  <c r="B26"/>
  <c r="D26"/>
  <c r="F26"/>
  <c r="C25"/>
  <c r="B25"/>
  <c r="D25"/>
  <c r="C24"/>
  <c r="B24"/>
  <c r="D24"/>
  <c r="C22"/>
  <c r="J22"/>
  <c r="B22"/>
  <c r="D22"/>
  <c r="C21"/>
  <c r="J21"/>
  <c r="B21"/>
  <c r="D21"/>
  <c r="F21"/>
  <c r="C20"/>
  <c r="J20"/>
  <c r="B20"/>
  <c r="D20"/>
  <c r="C19"/>
  <c r="B19"/>
  <c r="D19"/>
  <c r="C17"/>
  <c r="B17"/>
  <c r="D17"/>
  <c r="E17"/>
  <c r="C16"/>
  <c r="J16"/>
  <c r="B16"/>
  <c r="D16"/>
  <c r="C15"/>
  <c r="J15"/>
  <c r="B15"/>
  <c r="D15"/>
  <c r="E15"/>
  <c r="C14"/>
  <c r="B14"/>
  <c r="D14"/>
  <c r="F14"/>
  <c r="Q27"/>
  <c r="Y27"/>
  <c r="P27"/>
  <c r="R27"/>
  <c r="S27"/>
  <c r="Q26"/>
  <c r="Y26"/>
  <c r="P26"/>
  <c r="R26"/>
  <c r="S26"/>
  <c r="Q25"/>
  <c r="Y25"/>
  <c r="P25"/>
  <c r="R25"/>
  <c r="Q24"/>
  <c r="Z24"/>
  <c r="P24"/>
  <c r="R24"/>
  <c r="Q22"/>
  <c r="Y22"/>
  <c r="P22"/>
  <c r="R22"/>
  <c r="S22"/>
  <c r="Q21"/>
  <c r="Y21"/>
  <c r="P21"/>
  <c r="R21"/>
  <c r="S21"/>
  <c r="Q20"/>
  <c r="Y20"/>
  <c r="P20"/>
  <c r="R20"/>
  <c r="Q19"/>
  <c r="Y19"/>
  <c r="P19"/>
  <c r="R19"/>
  <c r="Q17"/>
  <c r="Z17"/>
  <c r="P17"/>
  <c r="R17"/>
  <c r="Q16"/>
  <c r="Z16"/>
  <c r="P16"/>
  <c r="R16"/>
  <c r="Q15"/>
  <c r="Y15"/>
  <c r="P15"/>
  <c r="R15"/>
  <c r="S15"/>
  <c r="Q14"/>
  <c r="Y14"/>
  <c r="P14"/>
  <c r="R14"/>
  <c r="Q12"/>
  <c r="Y12"/>
  <c r="P12"/>
  <c r="R12"/>
  <c r="S12"/>
  <c r="Q11"/>
  <c r="Y11"/>
  <c r="P11"/>
  <c r="R11"/>
  <c r="S11"/>
  <c r="Q10"/>
  <c r="Y10"/>
  <c r="P10"/>
  <c r="R10"/>
  <c r="Q9"/>
  <c r="Y9"/>
  <c r="P9"/>
  <c r="R9"/>
  <c r="Q7"/>
  <c r="Z7"/>
  <c r="P7"/>
  <c r="R7"/>
  <c r="Q6"/>
  <c r="Y6"/>
  <c r="P6"/>
  <c r="R6"/>
  <c r="Q5"/>
  <c r="Y5"/>
  <c r="P5"/>
  <c r="R5"/>
  <c r="S5"/>
  <c r="Q4"/>
  <c r="Y4"/>
  <c r="P4"/>
  <c r="R4"/>
  <c r="C12"/>
  <c r="B12"/>
  <c r="D12"/>
  <c r="C11"/>
  <c r="J11"/>
  <c r="B11"/>
  <c r="D11"/>
  <c r="F11"/>
  <c r="C10"/>
  <c r="B10"/>
  <c r="D10"/>
  <c r="C9"/>
  <c r="B9"/>
  <c r="D9"/>
  <c r="C7"/>
  <c r="K7"/>
  <c r="B7"/>
  <c r="D7"/>
  <c r="E7"/>
  <c r="C6"/>
  <c r="J6"/>
  <c r="B6"/>
  <c r="D6"/>
  <c r="C5"/>
  <c r="J5"/>
  <c r="B5"/>
  <c r="D5"/>
  <c r="E5"/>
  <c r="C4"/>
  <c r="B4"/>
  <c r="D4"/>
  <c r="F4"/>
  <c r="Z11"/>
  <c r="AI14"/>
  <c r="Z9"/>
  <c r="Y16"/>
  <c r="Z6"/>
  <c r="AI4"/>
  <c r="Y17"/>
  <c r="Z22"/>
  <c r="AF5"/>
  <c r="AI10"/>
  <c r="Y24"/>
  <c r="E11"/>
  <c r="AI15"/>
  <c r="AI20"/>
  <c r="Z25"/>
  <c r="J7"/>
  <c r="Z19"/>
  <c r="E26"/>
  <c r="AI25"/>
  <c r="K22"/>
  <c r="AF15"/>
  <c r="E14"/>
  <c r="F24"/>
  <c r="I25"/>
  <c r="I24"/>
  <c r="E24"/>
  <c r="T25"/>
  <c r="AE24"/>
  <c r="AE25"/>
  <c r="S25"/>
  <c r="S24"/>
  <c r="T24"/>
  <c r="F25"/>
  <c r="E25"/>
  <c r="F27"/>
  <c r="E27"/>
  <c r="AG25"/>
  <c r="K24"/>
  <c r="K25"/>
  <c r="J24"/>
  <c r="AD24"/>
  <c r="AD25"/>
  <c r="AD26"/>
  <c r="J25"/>
  <c r="N25"/>
  <c r="AH25"/>
  <c r="AH26"/>
  <c r="Z26"/>
  <c r="Z27"/>
  <c r="AI24"/>
  <c r="K26"/>
  <c r="T26"/>
  <c r="J27"/>
  <c r="T27"/>
  <c r="N24"/>
  <c r="AF24"/>
  <c r="AF25"/>
  <c r="Z20"/>
  <c r="Z10"/>
  <c r="Z12"/>
  <c r="Y7"/>
  <c r="AF4"/>
  <c r="J17"/>
  <c r="K17"/>
  <c r="I14"/>
  <c r="J12"/>
  <c r="AI5"/>
  <c r="E4"/>
  <c r="I4"/>
  <c r="I10"/>
  <c r="I9"/>
  <c r="E9"/>
  <c r="F9"/>
  <c r="S10"/>
  <c r="T10"/>
  <c r="AE9"/>
  <c r="AE10"/>
  <c r="S19"/>
  <c r="T19"/>
  <c r="E20"/>
  <c r="F20"/>
  <c r="AD4"/>
  <c r="AD5"/>
  <c r="AG5"/>
  <c r="E6"/>
  <c r="F6"/>
  <c r="AE14"/>
  <c r="S16"/>
  <c r="T16"/>
  <c r="AH20"/>
  <c r="AH21"/>
  <c r="AH22"/>
  <c r="S20"/>
  <c r="T20"/>
  <c r="AE19"/>
  <c r="AE20"/>
  <c r="S9"/>
  <c r="T9"/>
  <c r="F10"/>
  <c r="E10"/>
  <c r="I20"/>
  <c r="I19"/>
  <c r="E19"/>
  <c r="F19"/>
  <c r="E22"/>
  <c r="AG20"/>
  <c r="AG21"/>
  <c r="F22"/>
  <c r="AH15"/>
  <c r="S17"/>
  <c r="T17"/>
  <c r="I15"/>
  <c r="S6"/>
  <c r="AE4"/>
  <c r="AE5"/>
  <c r="T6"/>
  <c r="AH5"/>
  <c r="T7"/>
  <c r="I5"/>
  <c r="S7"/>
  <c r="F12"/>
  <c r="E12"/>
  <c r="AG10"/>
  <c r="AD14"/>
  <c r="AD15"/>
  <c r="AD16"/>
  <c r="F16"/>
  <c r="E16"/>
  <c r="AG15"/>
  <c r="AG16"/>
  <c r="K16"/>
  <c r="K19"/>
  <c r="K20"/>
  <c r="E21"/>
  <c r="K9"/>
  <c r="K10"/>
  <c r="J9"/>
  <c r="Z21"/>
  <c r="N10"/>
  <c r="K12"/>
  <c r="AF14"/>
  <c r="N19"/>
  <c r="AD19"/>
  <c r="K4"/>
  <c r="T4"/>
  <c r="Z4"/>
  <c r="K5"/>
  <c r="T5"/>
  <c r="Z5"/>
  <c r="AI9"/>
  <c r="K11"/>
  <c r="T11"/>
  <c r="T12"/>
  <c r="K14"/>
  <c r="T14"/>
  <c r="Z14"/>
  <c r="K15"/>
  <c r="T15"/>
  <c r="Z15"/>
  <c r="AI19"/>
  <c r="K21"/>
  <c r="T21"/>
  <c r="T22"/>
  <c r="K6"/>
  <c r="N9"/>
  <c r="AD9"/>
  <c r="J10"/>
  <c r="AH10"/>
  <c r="AH11"/>
  <c r="AH12"/>
  <c r="J19"/>
  <c r="N20"/>
  <c r="J4"/>
  <c r="N4"/>
  <c r="S4"/>
  <c r="F5"/>
  <c r="N5"/>
  <c r="F7"/>
  <c r="AF9"/>
  <c r="AF10"/>
  <c r="J14"/>
  <c r="N14"/>
  <c r="S14"/>
  <c r="F15"/>
  <c r="N15"/>
  <c r="F17"/>
  <c r="AF19"/>
  <c r="AF20"/>
  <c r="Q22" i="6"/>
  <c r="Y22"/>
  <c r="P22"/>
  <c r="R22"/>
  <c r="S22"/>
  <c r="Q21"/>
  <c r="Y21"/>
  <c r="P21"/>
  <c r="R21"/>
  <c r="S21"/>
  <c r="Q20"/>
  <c r="Y20"/>
  <c r="P20"/>
  <c r="R20"/>
  <c r="Q19"/>
  <c r="Z19"/>
  <c r="P19"/>
  <c r="R19"/>
  <c r="Q17"/>
  <c r="Z17"/>
  <c r="P17"/>
  <c r="R17"/>
  <c r="Q16"/>
  <c r="Z16"/>
  <c r="P16"/>
  <c r="R16"/>
  <c r="Q15"/>
  <c r="Y15"/>
  <c r="P15"/>
  <c r="R15"/>
  <c r="S15"/>
  <c r="Q14"/>
  <c r="Y14"/>
  <c r="P14"/>
  <c r="R14"/>
  <c r="Q12"/>
  <c r="Y12"/>
  <c r="P12"/>
  <c r="R12"/>
  <c r="S12"/>
  <c r="Q11"/>
  <c r="Y11"/>
  <c r="P11"/>
  <c r="R11"/>
  <c r="S11"/>
  <c r="Q10"/>
  <c r="Y10"/>
  <c r="P10"/>
  <c r="R10"/>
  <c r="Q9"/>
  <c r="Y9"/>
  <c r="P9"/>
  <c r="R9"/>
  <c r="Q7"/>
  <c r="Z7"/>
  <c r="P7"/>
  <c r="R7"/>
  <c r="Q6"/>
  <c r="Z6"/>
  <c r="P6"/>
  <c r="R6"/>
  <c r="Q5"/>
  <c r="Y5"/>
  <c r="P5"/>
  <c r="R5"/>
  <c r="S5"/>
  <c r="Q4"/>
  <c r="Y4"/>
  <c r="P4"/>
  <c r="R4"/>
  <c r="C22"/>
  <c r="J22"/>
  <c r="B22"/>
  <c r="D22"/>
  <c r="C21"/>
  <c r="J21"/>
  <c r="B21"/>
  <c r="D21"/>
  <c r="F21"/>
  <c r="C20"/>
  <c r="J20"/>
  <c r="B20"/>
  <c r="D20"/>
  <c r="C19"/>
  <c r="B19"/>
  <c r="D19"/>
  <c r="C17"/>
  <c r="K17"/>
  <c r="B17"/>
  <c r="D17"/>
  <c r="C16"/>
  <c r="K16"/>
  <c r="B16"/>
  <c r="D16"/>
  <c r="C15"/>
  <c r="J15"/>
  <c r="B15"/>
  <c r="D15"/>
  <c r="C14"/>
  <c r="B14"/>
  <c r="D14"/>
  <c r="F14"/>
  <c r="C12"/>
  <c r="K12"/>
  <c r="B12"/>
  <c r="D12"/>
  <c r="C11"/>
  <c r="J11"/>
  <c r="B11"/>
  <c r="D11"/>
  <c r="F11"/>
  <c r="C10"/>
  <c r="J10"/>
  <c r="B10"/>
  <c r="D10"/>
  <c r="C9"/>
  <c r="B9"/>
  <c r="D9"/>
  <c r="C7"/>
  <c r="J7"/>
  <c r="B7"/>
  <c r="D7"/>
  <c r="C6"/>
  <c r="AI4"/>
  <c r="B6"/>
  <c r="D6"/>
  <c r="C5"/>
  <c r="J5"/>
  <c r="B5"/>
  <c r="D5"/>
  <c r="C4"/>
  <c r="B4"/>
  <c r="D4"/>
  <c r="F4"/>
  <c r="Q22" i="13"/>
  <c r="Z22"/>
  <c r="P22"/>
  <c r="R22"/>
  <c r="Q21"/>
  <c r="Z21"/>
  <c r="P21"/>
  <c r="R21"/>
  <c r="Q20"/>
  <c r="P20"/>
  <c r="R20"/>
  <c r="Q19"/>
  <c r="P19"/>
  <c r="R19"/>
  <c r="Q17"/>
  <c r="Z17"/>
  <c r="P17"/>
  <c r="R17"/>
  <c r="Q16"/>
  <c r="Z16"/>
  <c r="P16"/>
  <c r="R16"/>
  <c r="Q15"/>
  <c r="Z15"/>
  <c r="P15"/>
  <c r="R15"/>
  <c r="Q14"/>
  <c r="Y14"/>
  <c r="P14"/>
  <c r="R14"/>
  <c r="Q12"/>
  <c r="Z12"/>
  <c r="P12"/>
  <c r="R12"/>
  <c r="Q11"/>
  <c r="Z11"/>
  <c r="P11"/>
  <c r="R11"/>
  <c r="Q10"/>
  <c r="P10"/>
  <c r="R10"/>
  <c r="Q9"/>
  <c r="P9"/>
  <c r="R9"/>
  <c r="Q7"/>
  <c r="Z7"/>
  <c r="P7"/>
  <c r="R7"/>
  <c r="Q6"/>
  <c r="Z6"/>
  <c r="P6"/>
  <c r="R6"/>
  <c r="Q5"/>
  <c r="Z5"/>
  <c r="P5"/>
  <c r="R5"/>
  <c r="Q4"/>
  <c r="Y4"/>
  <c r="P4"/>
  <c r="R4"/>
  <c r="C22"/>
  <c r="K22"/>
  <c r="B22"/>
  <c r="D22"/>
  <c r="E22"/>
  <c r="C21"/>
  <c r="AI19"/>
  <c r="B21"/>
  <c r="D21"/>
  <c r="C20"/>
  <c r="J20"/>
  <c r="B20"/>
  <c r="D20"/>
  <c r="E20"/>
  <c r="C19"/>
  <c r="B19"/>
  <c r="D19"/>
  <c r="C17"/>
  <c r="AI15"/>
  <c r="B17"/>
  <c r="D17"/>
  <c r="C16"/>
  <c r="J16"/>
  <c r="B16"/>
  <c r="D16"/>
  <c r="E16"/>
  <c r="C15"/>
  <c r="J15"/>
  <c r="B15"/>
  <c r="D15"/>
  <c r="C14"/>
  <c r="B14"/>
  <c r="D14"/>
  <c r="C12"/>
  <c r="J12"/>
  <c r="B12"/>
  <c r="D12"/>
  <c r="E12"/>
  <c r="C11"/>
  <c r="AI9"/>
  <c r="B11"/>
  <c r="D11"/>
  <c r="C10"/>
  <c r="J10"/>
  <c r="B10"/>
  <c r="D10"/>
  <c r="E10"/>
  <c r="C9"/>
  <c r="J9"/>
  <c r="B9"/>
  <c r="D9"/>
  <c r="F9"/>
  <c r="C7"/>
  <c r="AI5"/>
  <c r="B7"/>
  <c r="D7"/>
  <c r="C6"/>
  <c r="K6"/>
  <c r="B6"/>
  <c r="D6"/>
  <c r="E6"/>
  <c r="C5"/>
  <c r="J5"/>
  <c r="B5"/>
  <c r="D5"/>
  <c r="C4"/>
  <c r="B4"/>
  <c r="D4"/>
  <c r="Y22"/>
  <c r="AA21" i="16"/>
  <c r="AA20"/>
  <c r="AA14"/>
  <c r="G7"/>
  <c r="AA12"/>
  <c r="AA10"/>
  <c r="L27"/>
  <c r="AE26"/>
  <c r="AA27"/>
  <c r="Y16" i="6"/>
  <c r="AA15" i="16"/>
  <c r="AA26"/>
  <c r="U20"/>
  <c r="U26"/>
  <c r="U6"/>
  <c r="G15"/>
  <c r="AA22"/>
  <c r="AH16"/>
  <c r="AH17"/>
  <c r="L21"/>
  <c r="L4"/>
  <c r="L19"/>
  <c r="U15"/>
  <c r="G12"/>
  <c r="AA24"/>
  <c r="Z9" i="6"/>
  <c r="Y19"/>
  <c r="G6" i="16"/>
  <c r="U17"/>
  <c r="L10"/>
  <c r="AA9"/>
  <c r="U25"/>
  <c r="G25"/>
  <c r="L26"/>
  <c r="G24"/>
  <c r="G26"/>
  <c r="U27"/>
  <c r="U24"/>
  <c r="AF27"/>
  <c r="AL27"/>
  <c r="AG26"/>
  <c r="AG27"/>
  <c r="G27"/>
  <c r="AH27"/>
  <c r="L24"/>
  <c r="L25"/>
  <c r="AA25"/>
  <c r="U21"/>
  <c r="U22"/>
  <c r="AE15"/>
  <c r="AE16"/>
  <c r="U16"/>
  <c r="U11"/>
  <c r="AA11"/>
  <c r="U12"/>
  <c r="AA5"/>
  <c r="AE6"/>
  <c r="L22"/>
  <c r="L20"/>
  <c r="G20"/>
  <c r="L16"/>
  <c r="G10"/>
  <c r="L6"/>
  <c r="AD10"/>
  <c r="L9"/>
  <c r="L17"/>
  <c r="G14"/>
  <c r="AA7"/>
  <c r="AA6"/>
  <c r="G16"/>
  <c r="L12"/>
  <c r="AA4"/>
  <c r="L5"/>
  <c r="G21"/>
  <c r="L15"/>
  <c r="U9"/>
  <c r="G11"/>
  <c r="AD20"/>
  <c r="AD21"/>
  <c r="L11"/>
  <c r="AA19"/>
  <c r="L14"/>
  <c r="AG6"/>
  <c r="AG7"/>
  <c r="AA17"/>
  <c r="AA16"/>
  <c r="L7"/>
  <c r="G5"/>
  <c r="G4"/>
  <c r="U5"/>
  <c r="U14"/>
  <c r="AF17"/>
  <c r="AL17"/>
  <c r="AH6"/>
  <c r="AH7"/>
  <c r="U7"/>
  <c r="G22"/>
  <c r="U10"/>
  <c r="U19"/>
  <c r="G19"/>
  <c r="U4"/>
  <c r="G17"/>
  <c r="H15"/>
  <c r="AE21"/>
  <c r="AE11"/>
  <c r="AG11"/>
  <c r="AG12"/>
  <c r="AG17"/>
  <c r="AI17"/>
  <c r="AM17"/>
  <c r="AG22"/>
  <c r="AI22"/>
  <c r="AM22"/>
  <c r="G9"/>
  <c r="AD6"/>
  <c r="AF7"/>
  <c r="AL7"/>
  <c r="J6" i="13"/>
  <c r="Y7" i="6"/>
  <c r="K6"/>
  <c r="Y21" i="13"/>
  <c r="J16" i="6"/>
  <c r="K16" i="13"/>
  <c r="J11"/>
  <c r="J12" i="6"/>
  <c r="Y15" i="13"/>
  <c r="J22"/>
  <c r="AI14" i="6"/>
  <c r="Y12" i="13"/>
  <c r="J6" i="6"/>
  <c r="Y6"/>
  <c r="J17"/>
  <c r="K7"/>
  <c r="N9"/>
  <c r="Y11" i="13"/>
  <c r="Z14"/>
  <c r="J21"/>
  <c r="AI5" i="6"/>
  <c r="AI15"/>
  <c r="Y17"/>
  <c r="Z20"/>
  <c r="Z10"/>
  <c r="N10"/>
  <c r="AI20"/>
  <c r="J9"/>
  <c r="AD4"/>
  <c r="AD5"/>
  <c r="AD6"/>
  <c r="E6"/>
  <c r="F6"/>
  <c r="I20"/>
  <c r="I19"/>
  <c r="E19"/>
  <c r="F19"/>
  <c r="E22"/>
  <c r="AG20"/>
  <c r="F22"/>
  <c r="E12"/>
  <c r="AG10"/>
  <c r="F12"/>
  <c r="AD14"/>
  <c r="AD15"/>
  <c r="E16"/>
  <c r="F16"/>
  <c r="AG15"/>
  <c r="AH5"/>
  <c r="AH6"/>
  <c r="S7"/>
  <c r="T7"/>
  <c r="AE14"/>
  <c r="AE15"/>
  <c r="AE16"/>
  <c r="S16"/>
  <c r="T16"/>
  <c r="S19"/>
  <c r="T19"/>
  <c r="E20"/>
  <c r="F20"/>
  <c r="AE4"/>
  <c r="AE5"/>
  <c r="AE6"/>
  <c r="S6"/>
  <c r="T6"/>
  <c r="I10"/>
  <c r="I9"/>
  <c r="E9"/>
  <c r="F9"/>
  <c r="S9"/>
  <c r="T9"/>
  <c r="E10"/>
  <c r="F10"/>
  <c r="AD9"/>
  <c r="AH10"/>
  <c r="S10"/>
  <c r="T10"/>
  <c r="AE9"/>
  <c r="AE10"/>
  <c r="AH15"/>
  <c r="S17"/>
  <c r="T17"/>
  <c r="AH20"/>
  <c r="AH21"/>
  <c r="AH22"/>
  <c r="S20"/>
  <c r="T20"/>
  <c r="AE19"/>
  <c r="AE20"/>
  <c r="E4"/>
  <c r="I4"/>
  <c r="E5"/>
  <c r="I5"/>
  <c r="AG5"/>
  <c r="E7"/>
  <c r="K9"/>
  <c r="K10"/>
  <c r="AI10"/>
  <c r="E11"/>
  <c r="E14"/>
  <c r="I14"/>
  <c r="E15"/>
  <c r="I15"/>
  <c r="E17"/>
  <c r="K19"/>
  <c r="K20"/>
  <c r="E21"/>
  <c r="AF4"/>
  <c r="AF5"/>
  <c r="Z11"/>
  <c r="Z12"/>
  <c r="AF14"/>
  <c r="AF15"/>
  <c r="J19"/>
  <c r="N19"/>
  <c r="AD19"/>
  <c r="N20"/>
  <c r="Z21"/>
  <c r="K22"/>
  <c r="Z22"/>
  <c r="K4"/>
  <c r="T4"/>
  <c r="Z4"/>
  <c r="K5"/>
  <c r="T5"/>
  <c r="Z5"/>
  <c r="AI9"/>
  <c r="K11"/>
  <c r="T11"/>
  <c r="T12"/>
  <c r="K14"/>
  <c r="T14"/>
  <c r="Z14"/>
  <c r="K15"/>
  <c r="T15"/>
  <c r="Z15"/>
  <c r="AI19"/>
  <c r="K21"/>
  <c r="T21"/>
  <c r="T22"/>
  <c r="J4"/>
  <c r="N4"/>
  <c r="S4"/>
  <c r="F5"/>
  <c r="N5"/>
  <c r="F7"/>
  <c r="AF9"/>
  <c r="AF10"/>
  <c r="J14"/>
  <c r="N14"/>
  <c r="S14"/>
  <c r="F15"/>
  <c r="N15"/>
  <c r="F17"/>
  <c r="AF19"/>
  <c r="AF20"/>
  <c r="Y5" i="13"/>
  <c r="Z4"/>
  <c r="K12"/>
  <c r="N10"/>
  <c r="AI20"/>
  <c r="I19"/>
  <c r="E19"/>
  <c r="K17"/>
  <c r="I9"/>
  <c r="I10"/>
  <c r="E9"/>
  <c r="K7"/>
  <c r="F4"/>
  <c r="I5"/>
  <c r="I4"/>
  <c r="E4"/>
  <c r="S5"/>
  <c r="T5"/>
  <c r="AE4"/>
  <c r="AE5"/>
  <c r="S11"/>
  <c r="T11"/>
  <c r="AE9"/>
  <c r="AE10"/>
  <c r="AE11"/>
  <c r="F14"/>
  <c r="I15"/>
  <c r="I14"/>
  <c r="E14"/>
  <c r="S15"/>
  <c r="T15"/>
  <c r="AE14"/>
  <c r="AE15"/>
  <c r="AE16"/>
  <c r="AH15"/>
  <c r="AH16"/>
  <c r="AH17"/>
  <c r="F21"/>
  <c r="AG20"/>
  <c r="AD19"/>
  <c r="AD20"/>
  <c r="AD21"/>
  <c r="E21"/>
  <c r="S4"/>
  <c r="T4"/>
  <c r="F5"/>
  <c r="E5"/>
  <c r="F11"/>
  <c r="AG10"/>
  <c r="AD9"/>
  <c r="E11"/>
  <c r="S14"/>
  <c r="T14"/>
  <c r="F15"/>
  <c r="E15"/>
  <c r="S22"/>
  <c r="T22"/>
  <c r="AH20"/>
  <c r="F7"/>
  <c r="E7"/>
  <c r="AG5"/>
  <c r="S12"/>
  <c r="T12"/>
  <c r="AH10"/>
  <c r="AH11"/>
  <c r="F17"/>
  <c r="E17"/>
  <c r="AG15"/>
  <c r="AG16"/>
  <c r="S21"/>
  <c r="T21"/>
  <c r="AE19"/>
  <c r="AE20"/>
  <c r="AE21"/>
  <c r="AH5"/>
  <c r="AH6"/>
  <c r="AH7"/>
  <c r="AI4"/>
  <c r="T6"/>
  <c r="Y6"/>
  <c r="J7"/>
  <c r="T7"/>
  <c r="Y7"/>
  <c r="K9"/>
  <c r="T9"/>
  <c r="Z9"/>
  <c r="K10"/>
  <c r="T10"/>
  <c r="Z10"/>
  <c r="AI10"/>
  <c r="AI14"/>
  <c r="T16"/>
  <c r="Y16"/>
  <c r="J17"/>
  <c r="T17"/>
  <c r="Y17"/>
  <c r="K19"/>
  <c r="T19"/>
  <c r="Z19"/>
  <c r="K20"/>
  <c r="T20"/>
  <c r="Z20"/>
  <c r="AF4"/>
  <c r="AF5"/>
  <c r="F6"/>
  <c r="S6"/>
  <c r="S7"/>
  <c r="N9"/>
  <c r="S9"/>
  <c r="Y9"/>
  <c r="F10"/>
  <c r="S10"/>
  <c r="Y10"/>
  <c r="F12"/>
  <c r="AF14"/>
  <c r="AF15"/>
  <c r="F16"/>
  <c r="S16"/>
  <c r="S17"/>
  <c r="F19"/>
  <c r="J19"/>
  <c r="N19"/>
  <c r="S19"/>
  <c r="Y19"/>
  <c r="F20"/>
  <c r="N20"/>
  <c r="S20"/>
  <c r="Y20"/>
  <c r="F22"/>
  <c r="K4"/>
  <c r="K5"/>
  <c r="K11"/>
  <c r="K14"/>
  <c r="K15"/>
  <c r="I20"/>
  <c r="K21"/>
  <c r="J4"/>
  <c r="N4"/>
  <c r="AD4"/>
  <c r="N5"/>
  <c r="AF9"/>
  <c r="AF10"/>
  <c r="J14"/>
  <c r="N14"/>
  <c r="AD14"/>
  <c r="N15"/>
  <c r="AF19"/>
  <c r="AF20"/>
  <c r="V11" i="16"/>
  <c r="V15"/>
  <c r="V5"/>
  <c r="AB20"/>
  <c r="AA21" i="6"/>
  <c r="M21" i="16"/>
  <c r="H9"/>
  <c r="M5"/>
  <c r="AA5" i="6"/>
  <c r="V19" i="16"/>
  <c r="AA20" i="13"/>
  <c r="AA15" i="6"/>
  <c r="H26" i="16"/>
  <c r="AB27"/>
  <c r="M26"/>
  <c r="G19" i="6"/>
  <c r="H20" i="16"/>
  <c r="AI12"/>
  <c r="AM12"/>
  <c r="AB14"/>
  <c r="AB10"/>
  <c r="M22"/>
  <c r="H25"/>
  <c r="H27"/>
  <c r="H17"/>
  <c r="H16"/>
  <c r="AB16"/>
  <c r="M20"/>
  <c r="AI7"/>
  <c r="AM7"/>
  <c r="AI27"/>
  <c r="AM27"/>
  <c r="M25"/>
  <c r="H24"/>
  <c r="M19"/>
  <c r="AB24"/>
  <c r="AB26"/>
  <c r="V27"/>
  <c r="V24"/>
  <c r="AB25"/>
  <c r="V26"/>
  <c r="M24"/>
  <c r="M27"/>
  <c r="V25"/>
  <c r="AB17"/>
  <c r="AB15"/>
  <c r="AB11"/>
  <c r="AB12"/>
  <c r="AB9"/>
  <c r="V7"/>
  <c r="H22"/>
  <c r="M9"/>
  <c r="M7"/>
  <c r="H4"/>
  <c r="H7"/>
  <c r="AB6"/>
  <c r="AB4"/>
  <c r="AB7"/>
  <c r="V20"/>
  <c r="V22"/>
  <c r="M14"/>
  <c r="AF22"/>
  <c r="AL22"/>
  <c r="M11"/>
  <c r="M16"/>
  <c r="M4"/>
  <c r="H10"/>
  <c r="H11"/>
  <c r="H14"/>
  <c r="M17"/>
  <c r="H6"/>
  <c r="V12"/>
  <c r="V9"/>
  <c r="V21"/>
  <c r="AD11"/>
  <c r="AF12"/>
  <c r="AL12"/>
  <c r="H19"/>
  <c r="M6"/>
  <c r="M10"/>
  <c r="H21"/>
  <c r="M15"/>
  <c r="V10"/>
  <c r="V14"/>
  <c r="V16"/>
  <c r="V17"/>
  <c r="AB22"/>
  <c r="AB21"/>
  <c r="AB19"/>
  <c r="H5"/>
  <c r="V4"/>
  <c r="H12"/>
  <c r="V6"/>
  <c r="M12"/>
  <c r="AB5"/>
  <c r="AA4" i="6"/>
  <c r="L11"/>
  <c r="L10"/>
  <c r="L14" i="13"/>
  <c r="AA16"/>
  <c r="L15" i="6"/>
  <c r="G16"/>
  <c r="L9"/>
  <c r="AA16"/>
  <c r="G12" i="13"/>
  <c r="AA6"/>
  <c r="AE11" i="6"/>
  <c r="AH7"/>
  <c r="U16"/>
  <c r="U20"/>
  <c r="G21"/>
  <c r="AH16"/>
  <c r="AH17"/>
  <c r="U11"/>
  <c r="AA11"/>
  <c r="U21"/>
  <c r="U19"/>
  <c r="AA22"/>
  <c r="U17"/>
  <c r="AH11"/>
  <c r="AH12"/>
  <c r="U12"/>
  <c r="U10"/>
  <c r="AA6"/>
  <c r="AA7"/>
  <c r="U6"/>
  <c r="U7"/>
  <c r="L21"/>
  <c r="L22"/>
  <c r="G14"/>
  <c r="L17"/>
  <c r="G15"/>
  <c r="L16"/>
  <c r="G9"/>
  <c r="G11"/>
  <c r="G6"/>
  <c r="U5"/>
  <c r="U4"/>
  <c r="AG16"/>
  <c r="AG17"/>
  <c r="AI17"/>
  <c r="G17"/>
  <c r="AA9"/>
  <c r="AA12"/>
  <c r="U9"/>
  <c r="AA19"/>
  <c r="AA10"/>
  <c r="AA20"/>
  <c r="L5"/>
  <c r="G22"/>
  <c r="AG6"/>
  <c r="AG7"/>
  <c r="AI7"/>
  <c r="U15"/>
  <c r="G12"/>
  <c r="U22"/>
  <c r="L4"/>
  <c r="G20"/>
  <c r="AD10"/>
  <c r="AD11"/>
  <c r="L19"/>
  <c r="G7"/>
  <c r="AE21"/>
  <c r="L20"/>
  <c r="L6"/>
  <c r="G10"/>
  <c r="AA14"/>
  <c r="L14"/>
  <c r="AG11"/>
  <c r="AG12"/>
  <c r="AG21"/>
  <c r="AG22"/>
  <c r="AD20"/>
  <c r="AA17"/>
  <c r="L7"/>
  <c r="G5"/>
  <c r="G4"/>
  <c r="L12"/>
  <c r="U14"/>
  <c r="AD16"/>
  <c r="AF17"/>
  <c r="AL17"/>
  <c r="AF7"/>
  <c r="AL7"/>
  <c r="U21" i="13"/>
  <c r="U11"/>
  <c r="U10"/>
  <c r="L4"/>
  <c r="G21"/>
  <c r="G22"/>
  <c r="G11"/>
  <c r="AA10"/>
  <c r="L11"/>
  <c r="G15"/>
  <c r="U20"/>
  <c r="U16"/>
  <c r="AA11"/>
  <c r="U7"/>
  <c r="L21"/>
  <c r="L16"/>
  <c r="L17"/>
  <c r="G16"/>
  <c r="L5"/>
  <c r="G5"/>
  <c r="G6"/>
  <c r="L7"/>
  <c r="L6"/>
  <c r="G7"/>
  <c r="AG21"/>
  <c r="AG22"/>
  <c r="AI22"/>
  <c r="L15"/>
  <c r="AA22"/>
  <c r="AA21"/>
  <c r="AA12"/>
  <c r="AA19"/>
  <c r="AH21"/>
  <c r="AH22"/>
  <c r="G4"/>
  <c r="U5"/>
  <c r="L10"/>
  <c r="L20"/>
  <c r="AG11"/>
  <c r="AG12"/>
  <c r="AI12"/>
  <c r="AA14"/>
  <c r="AA4"/>
  <c r="U9"/>
  <c r="AH12"/>
  <c r="AA9"/>
  <c r="U6"/>
  <c r="L9"/>
  <c r="AA5"/>
  <c r="L19"/>
  <c r="U14"/>
  <c r="G17"/>
  <c r="U4"/>
  <c r="L22"/>
  <c r="G20"/>
  <c r="G19"/>
  <c r="L12"/>
  <c r="G10"/>
  <c r="G9"/>
  <c r="AG17"/>
  <c r="AI17"/>
  <c r="AM17"/>
  <c r="AG6"/>
  <c r="AG7"/>
  <c r="AI7"/>
  <c r="AM7"/>
  <c r="AA17"/>
  <c r="AA15"/>
  <c r="G14"/>
  <c r="U15"/>
  <c r="U17"/>
  <c r="AD5"/>
  <c r="AD6"/>
  <c r="AF7"/>
  <c r="AD15"/>
  <c r="AD16"/>
  <c r="U22"/>
  <c r="U12"/>
  <c r="U19"/>
  <c r="AA7"/>
  <c r="AD10"/>
  <c r="AF22"/>
  <c r="AL22"/>
  <c r="AE6"/>
  <c r="H15" i="6"/>
  <c r="I16" i="16"/>
  <c r="V5" i="6"/>
  <c r="I26" i="16"/>
  <c r="AC16"/>
  <c r="W21"/>
  <c r="V19" i="6"/>
  <c r="N21" i="16"/>
  <c r="N26"/>
  <c r="AC26"/>
  <c r="W26"/>
  <c r="AC11"/>
  <c r="W11"/>
  <c r="AC6"/>
  <c r="I11"/>
  <c r="N11"/>
  <c r="AK12"/>
  <c r="E12" i="7"/>
  <c r="B4" i="14"/>
  <c r="AC21" i="16"/>
  <c r="I21"/>
  <c r="X22"/>
  <c r="W6"/>
  <c r="N16"/>
  <c r="I6"/>
  <c r="W16"/>
  <c r="X17"/>
  <c r="N6"/>
  <c r="AL7" i="13"/>
  <c r="AB7" i="6"/>
  <c r="AB21"/>
  <c r="H20"/>
  <c r="H9"/>
  <c r="M9"/>
  <c r="V11"/>
  <c r="H16"/>
  <c r="H14" i="13"/>
  <c r="AB15" i="6"/>
  <c r="V14"/>
  <c r="V6"/>
  <c r="AB5" i="13"/>
  <c r="AM7" i="6"/>
  <c r="H5" i="13"/>
  <c r="AB6" i="6"/>
  <c r="V21"/>
  <c r="V20"/>
  <c r="V22"/>
  <c r="AM17"/>
  <c r="H6" i="13"/>
  <c r="H22"/>
  <c r="H14" i="6"/>
  <c r="V10" i="13"/>
  <c r="AB12"/>
  <c r="M17"/>
  <c r="AB4" i="6"/>
  <c r="H22"/>
  <c r="H17"/>
  <c r="M21"/>
  <c r="H11"/>
  <c r="AB16"/>
  <c r="AB5"/>
  <c r="H19"/>
  <c r="H21"/>
  <c r="H12"/>
  <c r="H10"/>
  <c r="H6"/>
  <c r="M6"/>
  <c r="M5"/>
  <c r="M14"/>
  <c r="M16"/>
  <c r="M17"/>
  <c r="M15"/>
  <c r="V9"/>
  <c r="V12"/>
  <c r="AI12"/>
  <c r="AM12"/>
  <c r="V16"/>
  <c r="H7"/>
  <c r="AB22"/>
  <c r="AB19"/>
  <c r="AB12"/>
  <c r="AB11"/>
  <c r="AB9"/>
  <c r="AI22"/>
  <c r="AM22"/>
  <c r="M11"/>
  <c r="AB20"/>
  <c r="M19"/>
  <c r="V10"/>
  <c r="AD21"/>
  <c r="AF22"/>
  <c r="AL22"/>
  <c r="M22"/>
  <c r="M12"/>
  <c r="AB14"/>
  <c r="AB17"/>
  <c r="V4"/>
  <c r="V7"/>
  <c r="H4"/>
  <c r="M10"/>
  <c r="V17"/>
  <c r="V15"/>
  <c r="AF12"/>
  <c r="AL12"/>
  <c r="M4"/>
  <c r="H5"/>
  <c r="M7"/>
  <c r="M20"/>
  <c r="AB10"/>
  <c r="AM12" i="13"/>
  <c r="AM22"/>
  <c r="M21"/>
  <c r="AB19"/>
  <c r="M5"/>
  <c r="M6"/>
  <c r="H20"/>
  <c r="M7"/>
  <c r="M11"/>
  <c r="M10"/>
  <c r="V19"/>
  <c r="AB7"/>
  <c r="V4"/>
  <c r="H15"/>
  <c r="M16"/>
  <c r="H10"/>
  <c r="M4"/>
  <c r="AB14"/>
  <c r="AB16"/>
  <c r="H4"/>
  <c r="H7"/>
  <c r="V9"/>
  <c r="AB21"/>
  <c r="M14"/>
  <c r="V6"/>
  <c r="H9"/>
  <c r="H12"/>
  <c r="AB9"/>
  <c r="AB11"/>
  <c r="AB10"/>
  <c r="AB6"/>
  <c r="AB4"/>
  <c r="M19"/>
  <c r="H11"/>
  <c r="H17"/>
  <c r="AB17"/>
  <c r="AB22"/>
  <c r="M22"/>
  <c r="H19"/>
  <c r="H21"/>
  <c r="V20"/>
  <c r="AF17"/>
  <c r="AL17"/>
  <c r="M20"/>
  <c r="V7"/>
  <c r="V14"/>
  <c r="M15"/>
  <c r="V5"/>
  <c r="V22"/>
  <c r="V21"/>
  <c r="V16"/>
  <c r="H16"/>
  <c r="M9"/>
  <c r="M12"/>
  <c r="V12"/>
  <c r="AB15"/>
  <c r="AD11"/>
  <c r="AF12"/>
  <c r="AL12"/>
  <c r="V17"/>
  <c r="AB20"/>
  <c r="V11"/>
  <c r="V15"/>
  <c r="AK17" i="16"/>
  <c r="E17" i="7"/>
  <c r="B5" i="14"/>
  <c r="W21" i="6"/>
  <c r="AC21" i="13"/>
  <c r="X27" i="16"/>
  <c r="AC6" i="6"/>
  <c r="N6" i="13"/>
  <c r="AK22" i="16"/>
  <c r="E22" i="7"/>
  <c r="B6" i="14"/>
  <c r="X12" i="16"/>
  <c r="AK7"/>
  <c r="AK27"/>
  <c r="E27" i="7"/>
  <c r="B7" i="14"/>
  <c r="X7" i="16"/>
  <c r="N11" i="6"/>
  <c r="N11" i="13"/>
  <c r="I16" i="6"/>
  <c r="I11"/>
  <c r="W16"/>
  <c r="I21"/>
  <c r="N6"/>
  <c r="N21"/>
  <c r="AC11"/>
  <c r="W6"/>
  <c r="AC16"/>
  <c r="AC21"/>
  <c r="AK22"/>
  <c r="E51" i="7"/>
  <c r="B15" i="14"/>
  <c r="I6" i="6"/>
  <c r="W11"/>
  <c r="N16"/>
  <c r="W21" i="13"/>
  <c r="W6"/>
  <c r="AC6"/>
  <c r="I16"/>
  <c r="I6"/>
  <c r="AC11"/>
  <c r="N16"/>
  <c r="W11"/>
  <c r="W16"/>
  <c r="I11"/>
  <c r="I21"/>
  <c r="N21"/>
  <c r="AC16"/>
  <c r="E7" i="7"/>
  <c r="AK22" i="13"/>
  <c r="E75" i="7"/>
  <c r="B23" i="14"/>
  <c r="X22" i="6"/>
  <c r="X12"/>
  <c r="AK7"/>
  <c r="E36" i="7"/>
  <c r="B12" i="14"/>
  <c r="AK12" i="13"/>
  <c r="E65" i="7"/>
  <c r="B21" i="14"/>
  <c r="AK7" i="13"/>
  <c r="E60" i="7"/>
  <c r="B20" i="14"/>
  <c r="X17" i="6"/>
  <c r="AK12"/>
  <c r="E41" i="7"/>
  <c r="B13" i="14"/>
  <c r="X7" i="13"/>
  <c r="X22"/>
  <c r="X7" i="6"/>
  <c r="AK17"/>
  <c r="E46" i="7"/>
  <c r="AK17" i="13"/>
  <c r="X17"/>
  <c r="X12"/>
  <c r="E70" i="7"/>
  <c r="B22" i="14"/>
  <c r="B24"/>
  <c r="B3"/>
  <c r="B8"/>
  <c r="E28" i="7"/>
  <c r="E52"/>
  <c r="B14" i="14"/>
  <c r="B16"/>
  <c r="B26"/>
  <c r="E76" i="7"/>
</calcChain>
</file>

<file path=xl/sharedStrings.xml><?xml version="1.0" encoding="utf-8"?>
<sst xmlns="http://schemas.openxmlformats.org/spreadsheetml/2006/main" count="227" uniqueCount="71">
  <si>
    <t>Reference</t>
  </si>
  <si>
    <t>Test</t>
  </si>
  <si>
    <t>Delta-dB</t>
  </si>
  <si>
    <t>Upper</t>
  </si>
  <si>
    <t>Lower</t>
  </si>
  <si>
    <t>%BIT</t>
  </si>
  <si>
    <t>%BIT high</t>
  </si>
  <si>
    <t>%BIT low</t>
  </si>
  <si>
    <t>Dpsnr</t>
  </si>
  <si>
    <t>Drate</t>
  </si>
  <si>
    <t>kbps</t>
  </si>
  <si>
    <t>Psnr</t>
  </si>
  <si>
    <t>log10(kbps)</t>
  </si>
  <si>
    <t>log^2</t>
  </si>
  <si>
    <t>log^3</t>
  </si>
  <si>
    <t>Determinants</t>
  </si>
  <si>
    <t>4 eq.coeffs</t>
  </si>
  <si>
    <t>Limits/intgral</t>
  </si>
  <si>
    <t>Psnr^2</t>
  </si>
  <si>
    <t>Psnr^3</t>
  </si>
  <si>
    <t>Integral</t>
  </si>
  <si>
    <t>eq.coeffs</t>
  </si>
  <si>
    <t>3 eq.coeffs</t>
  </si>
  <si>
    <t>bdrate</t>
  </si>
  <si>
    <t>BasketballPass</t>
    <phoneticPr fontId="1" type="noConversion"/>
  </si>
  <si>
    <t>BlowingBubbles</t>
    <phoneticPr fontId="1" type="noConversion"/>
  </si>
  <si>
    <t>BQSquare</t>
    <phoneticPr fontId="1" type="noConversion"/>
  </si>
  <si>
    <t>RaceHorses</t>
    <phoneticPr fontId="1" type="noConversion"/>
  </si>
  <si>
    <t>Anchor</t>
    <phoneticPr fontId="1" type="noConversion"/>
  </si>
  <si>
    <t>BasketballDrill</t>
    <phoneticPr fontId="1" type="noConversion"/>
  </si>
  <si>
    <t>BQMall</t>
    <phoneticPr fontId="1" type="noConversion"/>
  </si>
  <si>
    <t>PartyScene</t>
    <phoneticPr fontId="1" type="noConversion"/>
  </si>
  <si>
    <t>BasketballDrill</t>
    <phoneticPr fontId="1" type="noConversion"/>
  </si>
  <si>
    <t>BQMall</t>
    <phoneticPr fontId="1" type="noConversion"/>
  </si>
  <si>
    <t>PartyScene</t>
    <phoneticPr fontId="1" type="noConversion"/>
  </si>
  <si>
    <t>RaceHorses</t>
    <phoneticPr fontId="1" type="noConversion"/>
  </si>
  <si>
    <t>classC</t>
    <phoneticPr fontId="1" type="noConversion"/>
  </si>
  <si>
    <t>QP</t>
    <phoneticPr fontId="1" type="noConversion"/>
  </si>
  <si>
    <t>BasketballDrill</t>
    <phoneticPr fontId="1" type="noConversion"/>
  </si>
  <si>
    <t>BQMall</t>
    <phoneticPr fontId="1" type="noConversion"/>
  </si>
  <si>
    <t>PartyScene</t>
    <phoneticPr fontId="1" type="noConversion"/>
  </si>
  <si>
    <t>RaceHorses</t>
    <phoneticPr fontId="1" type="noConversion"/>
  </si>
  <si>
    <t>Avg.</t>
    <phoneticPr fontId="1" type="noConversion"/>
  </si>
  <si>
    <t>classD</t>
    <phoneticPr fontId="1" type="noConversion"/>
  </si>
  <si>
    <t>BasketballPass</t>
    <phoneticPr fontId="1" type="noConversion"/>
  </si>
  <si>
    <t>BlowingBubbles</t>
    <phoneticPr fontId="1" type="noConversion"/>
  </si>
  <si>
    <t>BQSquare</t>
    <phoneticPr fontId="1" type="noConversion"/>
  </si>
  <si>
    <t>Avg.</t>
    <phoneticPr fontId="1" type="noConversion"/>
  </si>
  <si>
    <t>classD</t>
    <phoneticPr fontId="1" type="noConversion"/>
  </si>
  <si>
    <t>BasketballPass</t>
    <phoneticPr fontId="1" type="noConversion"/>
  </si>
  <si>
    <t>BlowingBubbles</t>
    <phoneticPr fontId="1" type="noConversion"/>
  </si>
  <si>
    <t>BQSquare</t>
    <phoneticPr fontId="1" type="noConversion"/>
  </si>
  <si>
    <t>ClassC</t>
    <phoneticPr fontId="1" type="noConversion"/>
  </si>
  <si>
    <t>seq.</t>
    <phoneticPr fontId="1" type="noConversion"/>
  </si>
  <si>
    <t>BasketballDrive</t>
    <phoneticPr fontId="1" type="noConversion"/>
  </si>
  <si>
    <t>BQTerrace</t>
    <phoneticPr fontId="1" type="noConversion"/>
  </si>
  <si>
    <t>Cactus</t>
    <phoneticPr fontId="1" type="noConversion"/>
  </si>
  <si>
    <t>kimono</t>
    <phoneticPr fontId="1" type="noConversion"/>
  </si>
  <si>
    <t>ParkScene</t>
    <phoneticPr fontId="1" type="noConversion"/>
  </si>
  <si>
    <t>ClassB</t>
    <phoneticPr fontId="1" type="noConversion"/>
  </si>
  <si>
    <t>BQTerrace</t>
    <phoneticPr fontId="1" type="noConversion"/>
  </si>
  <si>
    <t>Cactus</t>
    <phoneticPr fontId="1" type="noConversion"/>
  </si>
  <si>
    <t>Kimono</t>
    <phoneticPr fontId="1" type="noConversion"/>
  </si>
  <si>
    <t>BQTerrace</t>
    <phoneticPr fontId="1" type="noConversion"/>
  </si>
  <si>
    <t>seq.</t>
    <phoneticPr fontId="1" type="noConversion"/>
  </si>
  <si>
    <t>classB(100frame)</t>
    <phoneticPr fontId="1" type="noConversion"/>
  </si>
  <si>
    <t>Avg.</t>
    <phoneticPr fontId="1" type="noConversion"/>
  </si>
  <si>
    <t>Avg. all</t>
    <phoneticPr fontId="1" type="noConversion"/>
  </si>
  <si>
    <t>proposed</t>
    <phoneticPr fontId="1" type="noConversion"/>
  </si>
  <si>
    <t>TMuC</t>
    <phoneticPr fontId="1" type="noConversion"/>
  </si>
  <si>
    <t>proposed</t>
    <phoneticPr fontId="1" type="noConversion"/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</si>
</sst>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_ "/>
    <numFmt numFmtId="166" formatCode="0.00000"/>
  </numFmts>
  <fonts count="34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</font>
    <font>
      <sz val="9"/>
      <name val="Arial"/>
      <family val="2"/>
    </font>
    <font>
      <sz val="11"/>
      <color indexed="8"/>
      <name val="Calibri"/>
      <family val="2"/>
      <charset val="129"/>
    </font>
    <font>
      <sz val="10"/>
      <name val="Verdana"/>
      <family val="2"/>
    </font>
    <font>
      <sz val="9"/>
      <color indexed="8"/>
      <name val="Calibri"/>
      <family val="2"/>
      <charset val="129"/>
    </font>
    <font>
      <sz val="9"/>
      <name val="Cambria"/>
      <family val="3"/>
      <charset val="129"/>
    </font>
    <font>
      <sz val="9"/>
      <color indexed="8"/>
      <name val="Cambria"/>
      <family val="3"/>
      <charset val="129"/>
    </font>
    <font>
      <b/>
      <sz val="9"/>
      <color indexed="8"/>
      <name val="Calibri"/>
      <family val="3"/>
      <charset val="129"/>
    </font>
    <font>
      <b/>
      <sz val="9"/>
      <color indexed="12"/>
      <name val="Cambria"/>
      <family val="3"/>
      <charset val="129"/>
    </font>
    <font>
      <b/>
      <sz val="9"/>
      <color indexed="12"/>
      <name val="Calibri"/>
      <family val="3"/>
      <charset val="129"/>
    </font>
    <font>
      <sz val="9"/>
      <color indexed="8"/>
      <name val="Arial"/>
      <family val="2"/>
    </font>
    <font>
      <sz val="9"/>
      <color indexed="8"/>
      <name val="Calibri"/>
      <family val="3"/>
      <charset val="129"/>
    </font>
    <font>
      <sz val="9"/>
      <color indexed="8"/>
      <name val="맑은 고딕"/>
      <family val="3"/>
      <charset val="129"/>
    </font>
    <font>
      <sz val="9"/>
      <name val="맑은 고딕"/>
      <family val="3"/>
      <charset val="129"/>
    </font>
    <font>
      <b/>
      <sz val="9"/>
      <color indexed="8"/>
      <name val="Cambria"/>
      <family val="3"/>
      <charset val="129"/>
    </font>
    <font>
      <sz val="9"/>
      <color indexed="8"/>
      <name val="Calibri"/>
      <family val="3"/>
      <charset val="129"/>
    </font>
    <font>
      <sz val="11"/>
      <color theme="1"/>
      <name val="Calibri"/>
      <family val="2"/>
      <charset val="129"/>
      <scheme val="minor"/>
    </font>
    <font>
      <sz val="11"/>
      <color theme="0"/>
      <name val="Calibri"/>
      <family val="2"/>
      <charset val="129"/>
      <scheme val="minor"/>
    </font>
    <font>
      <sz val="11"/>
      <color rgb="FF9C0006"/>
      <name val="Calibri"/>
      <family val="2"/>
      <charset val="129"/>
      <scheme val="minor"/>
    </font>
    <font>
      <b/>
      <sz val="11"/>
      <color rgb="FFFA7D00"/>
      <name val="Calibri"/>
      <family val="2"/>
      <charset val="129"/>
      <scheme val="minor"/>
    </font>
    <font>
      <b/>
      <sz val="11"/>
      <color theme="0"/>
      <name val="Calibri"/>
      <family val="2"/>
      <charset val="129"/>
      <scheme val="minor"/>
    </font>
    <font>
      <i/>
      <sz val="11"/>
      <color rgb="FF7F7F7F"/>
      <name val="Calibri"/>
      <family val="2"/>
      <charset val="129"/>
      <scheme val="minor"/>
    </font>
    <font>
      <sz val="11"/>
      <color rgb="FF006100"/>
      <name val="Calibri"/>
      <family val="2"/>
      <charset val="129"/>
      <scheme val="minor"/>
    </font>
    <font>
      <b/>
      <sz val="15"/>
      <color theme="3"/>
      <name val="Calibri"/>
      <family val="2"/>
      <charset val="129"/>
      <scheme val="minor"/>
    </font>
    <font>
      <b/>
      <sz val="13"/>
      <color theme="3"/>
      <name val="Calibri"/>
      <family val="2"/>
      <charset val="129"/>
      <scheme val="minor"/>
    </font>
    <font>
      <b/>
      <sz val="11"/>
      <color theme="3"/>
      <name val="Calibri"/>
      <family val="2"/>
      <charset val="129"/>
      <scheme val="minor"/>
    </font>
    <font>
      <sz val="11"/>
      <color rgb="FF3F3F76"/>
      <name val="Calibri"/>
      <family val="2"/>
      <charset val="129"/>
      <scheme val="minor"/>
    </font>
    <font>
      <sz val="11"/>
      <color rgb="FFFA7D00"/>
      <name val="Calibri"/>
      <family val="2"/>
      <charset val="129"/>
      <scheme val="minor"/>
    </font>
    <font>
      <sz val="11"/>
      <color rgb="FF9C6500"/>
      <name val="Calibri"/>
      <family val="2"/>
      <charset val="129"/>
      <scheme val="minor"/>
    </font>
    <font>
      <b/>
      <sz val="11"/>
      <color rgb="FF3F3F3F"/>
      <name val="Calibri"/>
      <family val="2"/>
      <charset val="129"/>
      <scheme val="minor"/>
    </font>
    <font>
      <b/>
      <sz val="18"/>
      <color theme="3"/>
      <name val="Cambria"/>
      <family val="2"/>
      <charset val="129"/>
      <scheme val="major"/>
    </font>
    <font>
      <b/>
      <sz val="11"/>
      <color theme="1"/>
      <name val="Calibri"/>
      <family val="2"/>
      <charset val="129"/>
      <scheme val="minor"/>
    </font>
    <font>
      <sz val="11"/>
      <color rgb="FFFF0000"/>
      <name val="Calibri"/>
      <family val="2"/>
      <charset val="129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3" borderId="16" applyNumberFormat="0" applyAlignment="0" applyProtection="0">
      <alignment vertical="center"/>
    </xf>
    <xf numFmtId="0" fontId="21" fillId="34" borderId="1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6" borderId="16" applyNumberFormat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3" fillId="38" borderId="22" applyNumberFormat="0" applyFont="0" applyAlignment="0" applyProtection="0">
      <alignment vertical="center"/>
    </xf>
    <xf numFmtId="0" fontId="30" fillId="33" borderId="23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</cellStyleXfs>
  <cellXfs count="129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2" borderId="0" xfId="0" applyFont="1" applyFill="1">
      <alignment vertical="center"/>
    </xf>
    <xf numFmtId="0" fontId="8" fillId="0" borderId="0" xfId="0" applyFont="1">
      <alignment vertical="center"/>
    </xf>
    <xf numFmtId="0" fontId="8" fillId="3" borderId="0" xfId="0" applyFont="1" applyFill="1">
      <alignment vertical="center"/>
    </xf>
    <xf numFmtId="0" fontId="6" fillId="0" borderId="1" xfId="0" applyFont="1" applyFill="1" applyBorder="1" applyAlignment="1"/>
    <xf numFmtId="0" fontId="7" fillId="0" borderId="1" xfId="0" applyFont="1" applyFill="1" applyBorder="1">
      <alignment vertical="center"/>
    </xf>
    <xf numFmtId="0" fontId="9" fillId="0" borderId="1" xfId="0" applyFont="1" applyFill="1" applyBorder="1">
      <alignment vertical="center"/>
    </xf>
    <xf numFmtId="0" fontId="2" fillId="0" borderId="0" xfId="0" applyFont="1" applyAlignment="1"/>
    <xf numFmtId="0" fontId="2" fillId="4" borderId="0" xfId="0" applyFont="1" applyFill="1" applyAlignment="1"/>
    <xf numFmtId="0" fontId="2" fillId="5" borderId="0" xfId="0" applyFont="1" applyFill="1" applyAlignment="1"/>
    <xf numFmtId="0" fontId="5" fillId="5" borderId="0" xfId="0" applyFont="1" applyFill="1" applyAlignment="1"/>
    <xf numFmtId="0" fontId="5" fillId="0" borderId="0" xfId="0" applyFont="1" applyAlignment="1"/>
    <xf numFmtId="166" fontId="2" fillId="0" borderId="0" xfId="0" applyNumberFormat="1" applyFont="1" applyAlignment="1"/>
    <xf numFmtId="164" fontId="5" fillId="0" borderId="0" xfId="0" applyNumberFormat="1" applyFont="1" applyAlignment="1"/>
    <xf numFmtId="0" fontId="5" fillId="0" borderId="0" xfId="0" applyFont="1" applyBorder="1">
      <alignment vertical="center"/>
    </xf>
    <xf numFmtId="0" fontId="2" fillId="0" borderId="0" xfId="0" applyFont="1" applyBorder="1" applyAlignment="1"/>
    <xf numFmtId="0" fontId="2" fillId="4" borderId="0" xfId="0" applyFont="1" applyFill="1" applyBorder="1" applyAlignment="1"/>
    <xf numFmtId="0" fontId="2" fillId="0" borderId="0" xfId="0" applyFont="1" applyFill="1" applyBorder="1" applyAlignment="1"/>
    <xf numFmtId="0" fontId="2" fillId="5" borderId="0" xfId="0" applyFont="1" applyFill="1" applyBorder="1" applyAlignment="1"/>
    <xf numFmtId="0" fontId="5" fillId="5" borderId="0" xfId="0" applyFont="1" applyFill="1" applyBorder="1" applyAlignment="1"/>
    <xf numFmtId="0" fontId="5" fillId="0" borderId="0" xfId="0" applyFont="1" applyBorder="1" applyAlignment="1"/>
    <xf numFmtId="166" fontId="2" fillId="0" borderId="0" xfId="0" applyNumberFormat="1" applyFont="1" applyBorder="1" applyAlignment="1"/>
    <xf numFmtId="164" fontId="5" fillId="0" borderId="0" xfId="0" applyNumberFormat="1" applyFont="1" applyBorder="1" applyAlignment="1"/>
    <xf numFmtId="164" fontId="2" fillId="0" borderId="0" xfId="0" applyNumberFormat="1" applyFont="1" applyBorder="1" applyAlignment="1"/>
    <xf numFmtId="166" fontId="5" fillId="0" borderId="0" xfId="0" applyNumberFormat="1" applyFont="1" applyBorder="1" applyAlignment="1"/>
    <xf numFmtId="164" fontId="11" fillId="0" borderId="0" xfId="0" applyNumberFormat="1" applyFont="1" applyFill="1" applyBorder="1" applyAlignment="1"/>
    <xf numFmtId="164" fontId="7" fillId="0" borderId="2" xfId="0" applyNumberFormat="1" applyFont="1" applyFill="1" applyBorder="1" applyAlignment="1"/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0" fontId="6" fillId="0" borderId="3" xfId="0" applyFont="1" applyFill="1" applyBorder="1" applyAlignment="1"/>
    <xf numFmtId="0" fontId="6" fillId="0" borderId="4" xfId="0" applyFont="1" applyFill="1" applyBorder="1" applyAlignment="1"/>
    <xf numFmtId="0" fontId="6" fillId="0" borderId="5" xfId="0" applyFont="1" applyFill="1" applyBorder="1" applyAlignment="1"/>
    <xf numFmtId="165" fontId="13" fillId="0" borderId="3" xfId="0" applyNumberFormat="1" applyFont="1" applyFill="1" applyBorder="1" applyAlignment="1">
      <alignment vertical="center"/>
    </xf>
    <xf numFmtId="165" fontId="13" fillId="0" borderId="6" xfId="0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/>
    <xf numFmtId="164" fontId="7" fillId="0" borderId="5" xfId="0" applyNumberFormat="1" applyFont="1" applyFill="1" applyBorder="1" applyAlignment="1"/>
    <xf numFmtId="0" fontId="7" fillId="0" borderId="3" xfId="0" applyFont="1" applyFill="1" applyBorder="1">
      <alignment vertical="center"/>
    </xf>
    <xf numFmtId="164" fontId="6" fillId="0" borderId="4" xfId="0" applyNumberFormat="1" applyFont="1" applyFill="1" applyBorder="1" applyAlignment="1"/>
    <xf numFmtId="164" fontId="6" fillId="0" borderId="5" xfId="0" applyNumberFormat="1" applyFont="1" applyFill="1" applyBorder="1" applyAlignment="1"/>
    <xf numFmtId="0" fontId="6" fillId="0" borderId="4" xfId="0" applyFont="1" applyFill="1" applyBorder="1">
      <alignment vertical="center"/>
    </xf>
    <xf numFmtId="164" fontId="6" fillId="6" borderId="7" xfId="0" applyNumberFormat="1" applyFont="1" applyFill="1" applyBorder="1" applyAlignment="1"/>
    <xf numFmtId="164" fontId="6" fillId="6" borderId="8" xfId="0" applyNumberFormat="1" applyFont="1" applyFill="1" applyBorder="1" applyAlignment="1"/>
    <xf numFmtId="0" fontId="12" fillId="0" borderId="0" xfId="0" applyFont="1" applyFill="1">
      <alignment vertical="center"/>
    </xf>
    <xf numFmtId="0" fontId="12" fillId="3" borderId="0" xfId="0" applyFont="1" applyFill="1">
      <alignment vertical="center"/>
    </xf>
    <xf numFmtId="0" fontId="6" fillId="0" borderId="7" xfId="0" applyFont="1" applyFill="1" applyBorder="1">
      <alignment vertical="center"/>
    </xf>
    <xf numFmtId="0" fontId="12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2" fillId="0" borderId="0" xfId="0" applyNumberFormat="1" applyFont="1" applyFill="1" applyBorder="1" applyAlignment="1"/>
    <xf numFmtId="165" fontId="10" fillId="0" borderId="1" xfId="0" applyNumberFormat="1" applyFont="1" applyBorder="1">
      <alignment vertical="center"/>
    </xf>
    <xf numFmtId="0" fontId="6" fillId="0" borderId="9" xfId="0" applyFont="1" applyFill="1" applyBorder="1" applyAlignment="1"/>
    <xf numFmtId="164" fontId="2" fillId="0" borderId="9" xfId="0" applyNumberFormat="1" applyFont="1" applyFill="1" applyBorder="1" applyAlignment="1"/>
    <xf numFmtId="164" fontId="5" fillId="0" borderId="9" xfId="0" applyNumberFormat="1" applyFont="1" applyFill="1" applyBorder="1" applyAlignment="1"/>
    <xf numFmtId="0" fontId="5" fillId="0" borderId="9" xfId="0" applyFont="1" applyFill="1" applyBorder="1">
      <alignment vertical="center"/>
    </xf>
    <xf numFmtId="0" fontId="5" fillId="0" borderId="9" xfId="0" applyFont="1" applyFill="1" applyBorder="1" applyAlignment="1"/>
    <xf numFmtId="0" fontId="5" fillId="0" borderId="0" xfId="0" applyFont="1" applyFill="1" applyBorder="1" applyAlignment="1"/>
    <xf numFmtId="164" fontId="5" fillId="0" borderId="0" xfId="0" applyNumberFormat="1" applyFont="1" applyFill="1" applyBorder="1" applyAlignment="1"/>
    <xf numFmtId="0" fontId="5" fillId="0" borderId="0" xfId="0" applyFont="1" applyFill="1" applyBorder="1">
      <alignment vertical="center"/>
    </xf>
    <xf numFmtId="0" fontId="6" fillId="0" borderId="0" xfId="0" applyFont="1" applyFill="1" applyBorder="1" applyAlignment="1"/>
    <xf numFmtId="164" fontId="7" fillId="0" borderId="0" xfId="0" applyNumberFormat="1" applyFont="1" applyFill="1" applyBorder="1" applyAlignment="1"/>
    <xf numFmtId="0" fontId="7" fillId="0" borderId="0" xfId="0" applyFont="1" applyFill="1" applyBorder="1">
      <alignment vertical="center"/>
    </xf>
    <xf numFmtId="164" fontId="2" fillId="0" borderId="2" xfId="0" applyNumberFormat="1" applyFont="1" applyFill="1" applyBorder="1" applyAlignment="1"/>
    <xf numFmtId="164" fontId="5" fillId="0" borderId="2" xfId="0" applyNumberFormat="1" applyFont="1" applyFill="1" applyBorder="1" applyAlignment="1"/>
    <xf numFmtId="0" fontId="5" fillId="0" borderId="2" xfId="0" applyFont="1" applyFill="1" applyBorder="1">
      <alignment vertical="center"/>
    </xf>
    <xf numFmtId="0" fontId="5" fillId="0" borderId="2" xfId="0" applyFont="1" applyFill="1" applyBorder="1" applyAlignment="1"/>
    <xf numFmtId="165" fontId="12" fillId="0" borderId="1" xfId="0" applyNumberFormat="1" applyFont="1" applyBorder="1">
      <alignment vertical="center"/>
    </xf>
    <xf numFmtId="0" fontId="7" fillId="0" borderId="0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2" fillId="5" borderId="0" xfId="0" applyFont="1" applyFill="1">
      <alignment vertical="center"/>
    </xf>
    <xf numFmtId="0" fontId="8" fillId="5" borderId="0" xfId="0" applyFont="1" applyFill="1">
      <alignment vertical="center"/>
    </xf>
    <xf numFmtId="165" fontId="13" fillId="0" borderId="4" xfId="0" applyNumberFormat="1" applyFont="1" applyFill="1" applyBorder="1" applyAlignment="1">
      <alignment vertical="center"/>
    </xf>
    <xf numFmtId="165" fontId="13" fillId="0" borderId="10" xfId="0" applyNumberFormat="1" applyFont="1" applyFill="1" applyBorder="1" applyAlignment="1">
      <alignment vertical="center"/>
    </xf>
    <xf numFmtId="164" fontId="14" fillId="0" borderId="5" xfId="0" applyNumberFormat="1" applyFont="1" applyFill="1" applyBorder="1" applyAlignment="1"/>
    <xf numFmtId="164" fontId="14" fillId="0" borderId="11" xfId="0" applyNumberFormat="1" applyFont="1" applyFill="1" applyBorder="1" applyAlignment="1"/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left" vertical="center"/>
    </xf>
    <xf numFmtId="165" fontId="13" fillId="0" borderId="5" xfId="0" applyNumberFormat="1" applyFont="1" applyFill="1" applyBorder="1" applyAlignment="1">
      <alignment vertical="center"/>
    </xf>
    <xf numFmtId="165" fontId="13" fillId="0" borderId="11" xfId="0" applyNumberFormat="1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vertical="center"/>
    </xf>
    <xf numFmtId="165" fontId="12" fillId="0" borderId="0" xfId="0" applyNumberFormat="1" applyFont="1">
      <alignment vertical="center"/>
    </xf>
    <xf numFmtId="0" fontId="10" fillId="0" borderId="1" xfId="0" applyFont="1" applyBorder="1">
      <alignment vertical="center"/>
    </xf>
    <xf numFmtId="165" fontId="13" fillId="0" borderId="7" xfId="0" applyNumberFormat="1" applyFont="1" applyFill="1" applyBorder="1" applyAlignment="1">
      <alignment vertical="center"/>
    </xf>
    <xf numFmtId="165" fontId="13" fillId="0" borderId="8" xfId="0" applyNumberFormat="1" applyFont="1" applyFill="1" applyBorder="1" applyAlignment="1">
      <alignment vertical="center"/>
    </xf>
    <xf numFmtId="0" fontId="6" fillId="0" borderId="0" xfId="0" applyFont="1" applyFill="1" applyBorder="1">
      <alignment vertical="center"/>
    </xf>
    <xf numFmtId="0" fontId="2" fillId="0" borderId="0" xfId="0" applyFont="1" applyFill="1" applyAlignment="1"/>
    <xf numFmtId="0" fontId="6" fillId="0" borderId="12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165" fontId="12" fillId="0" borderId="3" xfId="0" applyNumberFormat="1" applyFont="1" applyBorder="1">
      <alignment vertical="center"/>
    </xf>
    <xf numFmtId="165" fontId="12" fillId="0" borderId="6" xfId="0" applyNumberFormat="1" applyFont="1" applyBorder="1">
      <alignment vertical="center"/>
    </xf>
    <xf numFmtId="165" fontId="12" fillId="0" borderId="4" xfId="0" applyNumberFormat="1" applyFont="1" applyBorder="1">
      <alignment vertical="center"/>
    </xf>
    <xf numFmtId="165" fontId="12" fillId="0" borderId="10" xfId="0" applyNumberFormat="1" applyFont="1" applyBorder="1">
      <alignment vertical="center"/>
    </xf>
    <xf numFmtId="165" fontId="12" fillId="0" borderId="5" xfId="0" applyNumberFormat="1" applyFont="1" applyBorder="1">
      <alignment vertical="center"/>
    </xf>
    <xf numFmtId="165" fontId="12" fillId="0" borderId="11" xfId="0" applyNumberFormat="1" applyFont="1" applyBorder="1">
      <alignment vertical="center"/>
    </xf>
    <xf numFmtId="165" fontId="16" fillId="0" borderId="3" xfId="0" applyNumberFormat="1" applyFont="1" applyFill="1" applyBorder="1" applyAlignment="1">
      <alignment horizontal="right" vertical="center"/>
    </xf>
    <xf numFmtId="165" fontId="16" fillId="0" borderId="6" xfId="0" applyNumberFormat="1" applyFont="1" applyFill="1" applyBorder="1" applyAlignment="1">
      <alignment horizontal="right" vertical="center"/>
    </xf>
    <xf numFmtId="165" fontId="16" fillId="0" borderId="4" xfId="0" applyNumberFormat="1" applyFont="1" applyFill="1" applyBorder="1" applyAlignment="1">
      <alignment horizontal="right" vertical="center"/>
    </xf>
    <xf numFmtId="165" fontId="16" fillId="0" borderId="10" xfId="0" applyNumberFormat="1" applyFont="1" applyFill="1" applyBorder="1" applyAlignment="1">
      <alignment horizontal="right" vertical="center"/>
    </xf>
    <xf numFmtId="165" fontId="16" fillId="0" borderId="5" xfId="0" applyNumberFormat="1" applyFont="1" applyFill="1" applyBorder="1" applyAlignment="1">
      <alignment horizontal="right" vertical="center"/>
    </xf>
    <xf numFmtId="165" fontId="16" fillId="0" borderId="11" xfId="0" applyNumberFormat="1" applyFont="1" applyFill="1" applyBorder="1" applyAlignment="1">
      <alignment horizontal="right" vertical="center"/>
    </xf>
    <xf numFmtId="165" fontId="12" fillId="0" borderId="9" xfId="0" applyNumberFormat="1" applyFont="1" applyBorder="1">
      <alignment vertical="center"/>
    </xf>
    <xf numFmtId="165" fontId="12" fillId="0" borderId="0" xfId="0" applyNumberFormat="1" applyFont="1" applyBorder="1">
      <alignment vertical="center"/>
    </xf>
    <xf numFmtId="165" fontId="12" fillId="0" borderId="2" xfId="0" applyNumberFormat="1" applyFont="1" applyBorder="1">
      <alignment vertical="center"/>
    </xf>
    <xf numFmtId="0" fontId="12" fillId="7" borderId="0" xfId="0" applyFont="1" applyFill="1">
      <alignment vertical="center"/>
    </xf>
    <xf numFmtId="165" fontId="12" fillId="7" borderId="3" xfId="0" applyNumberFormat="1" applyFont="1" applyFill="1" applyBorder="1">
      <alignment vertical="center"/>
    </xf>
    <xf numFmtId="165" fontId="12" fillId="7" borderId="6" xfId="0" applyNumberFormat="1" applyFont="1" applyFill="1" applyBorder="1">
      <alignment vertical="center"/>
    </xf>
    <xf numFmtId="165" fontId="12" fillId="7" borderId="4" xfId="0" applyNumberFormat="1" applyFont="1" applyFill="1" applyBorder="1">
      <alignment vertical="center"/>
    </xf>
    <xf numFmtId="165" fontId="12" fillId="7" borderId="10" xfId="0" applyNumberFormat="1" applyFont="1" applyFill="1" applyBorder="1">
      <alignment vertical="center"/>
    </xf>
    <xf numFmtId="165" fontId="12" fillId="7" borderId="5" xfId="0" applyNumberFormat="1" applyFont="1" applyFill="1" applyBorder="1">
      <alignment vertical="center"/>
    </xf>
    <xf numFmtId="165" fontId="12" fillId="7" borderId="11" xfId="0" applyNumberFormat="1" applyFont="1" applyFill="1" applyBorder="1">
      <alignment vertical="center"/>
    </xf>
    <xf numFmtId="165" fontId="7" fillId="7" borderId="13" xfId="0" applyNumberFormat="1" applyFont="1" applyFill="1" applyBorder="1" applyAlignment="1">
      <alignment horizontal="right" vertical="center"/>
    </xf>
    <xf numFmtId="165" fontId="7" fillId="7" borderId="12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/>
    </xf>
    <xf numFmtId="165" fontId="7" fillId="7" borderId="7" xfId="0" applyNumberFormat="1" applyFont="1" applyFill="1" applyBorder="1" applyAlignment="1">
      <alignment horizontal="right" vertical="center"/>
    </xf>
    <xf numFmtId="165" fontId="7" fillId="7" borderId="8" xfId="0" applyNumberFormat="1" applyFont="1" applyFill="1" applyBorder="1" applyAlignment="1">
      <alignment horizontal="right" vertical="center"/>
    </xf>
    <xf numFmtId="165" fontId="12" fillId="7" borderId="1" xfId="0" applyNumberFormat="1" applyFont="1" applyFill="1" applyBorder="1" applyAlignment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7" borderId="14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165" fontId="13" fillId="7" borderId="13" xfId="0" applyNumberFormat="1" applyFont="1" applyFill="1" applyBorder="1" applyAlignment="1">
      <alignment horizontal="right" vertical="center"/>
    </xf>
    <xf numFmtId="165" fontId="13" fillId="7" borderId="14" xfId="0" applyNumberFormat="1" applyFont="1" applyFill="1" applyBorder="1" applyAlignment="1">
      <alignment horizontal="right" vertical="center"/>
    </xf>
    <xf numFmtId="0" fontId="12" fillId="7" borderId="1" xfId="0" applyFont="1" applyFill="1" applyBorder="1" applyAlignment="1">
      <alignment horizontal="right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  <cellStyle name="표준 2" xfId="42"/>
    <cellStyle name="표준 3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8"/>
  <sheetViews>
    <sheetView tabSelected="1" topLeftCell="A20" zoomScaleNormal="100" workbookViewId="0">
      <selection activeCell="K27" sqref="K27"/>
    </sheetView>
  </sheetViews>
  <sheetFormatPr defaultColWidth="9" defaultRowHeight="12"/>
  <cols>
    <col min="1" max="1" width="13.33203125" style="29" bestFit="1" customWidth="1"/>
    <col min="2" max="2" width="5.77734375" style="46" bestFit="1" customWidth="1"/>
    <col min="3" max="3" width="8.44140625" style="29" bestFit="1" customWidth="1"/>
    <col min="4" max="4" width="5.88671875" style="29" bestFit="1" customWidth="1"/>
    <col min="5" max="5" width="8.44140625" style="107" bestFit="1" customWidth="1"/>
    <col min="6" max="6" width="5.88671875" style="107" bestFit="1" customWidth="1"/>
    <col min="7" max="16384" width="9" style="29"/>
  </cols>
  <sheetData>
    <row r="1" spans="1:6">
      <c r="A1" s="69" t="s">
        <v>65</v>
      </c>
    </row>
    <row r="2" spans="1:6" ht="13.2">
      <c r="A2" s="76" t="s">
        <v>64</v>
      </c>
      <c r="B2" s="75" t="s">
        <v>37</v>
      </c>
      <c r="C2" s="120" t="s">
        <v>69</v>
      </c>
      <c r="D2" s="121"/>
      <c r="E2" s="122" t="s">
        <v>68</v>
      </c>
      <c r="F2" s="122"/>
    </row>
    <row r="3" spans="1:6">
      <c r="A3" s="30" t="s">
        <v>54</v>
      </c>
      <c r="B3" s="91">
        <v>0</v>
      </c>
      <c r="C3" s="92">
        <v>8074.02</v>
      </c>
      <c r="D3" s="93">
        <v>37.616162000000003</v>
      </c>
      <c r="E3" s="108">
        <v>8013.1440000000002</v>
      </c>
      <c r="F3" s="109">
        <v>37.638182</v>
      </c>
    </row>
    <row r="4" spans="1:6">
      <c r="A4" s="31"/>
      <c r="B4" s="90">
        <v>1</v>
      </c>
      <c r="C4" s="94">
        <v>5773.1040000000003</v>
      </c>
      <c r="D4" s="95">
        <v>36.942836</v>
      </c>
      <c r="E4" s="110">
        <v>5745.58</v>
      </c>
      <c r="F4" s="111">
        <v>36.967613</v>
      </c>
    </row>
    <row r="5" spans="1:6">
      <c r="A5" s="31"/>
      <c r="B5" s="90">
        <v>2</v>
      </c>
      <c r="C5" s="94">
        <v>3911.364</v>
      </c>
      <c r="D5" s="95">
        <v>35.957551000000002</v>
      </c>
      <c r="E5" s="110">
        <v>3901.3519999999999</v>
      </c>
      <c r="F5" s="111">
        <v>35.979927000000004</v>
      </c>
    </row>
    <row r="6" spans="1:6">
      <c r="A6" s="32"/>
      <c r="B6" s="88">
        <v>3</v>
      </c>
      <c r="C6" s="94">
        <v>2636.82</v>
      </c>
      <c r="D6" s="95">
        <v>34.863055000000003</v>
      </c>
      <c r="E6" s="112">
        <v>2627.1239999999998</v>
      </c>
      <c r="F6" s="113">
        <v>34.878064999999999</v>
      </c>
    </row>
    <row r="7" spans="1:6" ht="13.2">
      <c r="A7" s="31"/>
      <c r="B7" s="90" t="s">
        <v>23</v>
      </c>
      <c r="C7" s="84"/>
      <c r="D7" s="85"/>
      <c r="E7" s="114">
        <f ca="1">calc_classB!AK7</f>
        <v>-1.2659022627023897</v>
      </c>
      <c r="F7" s="114"/>
    </row>
    <row r="8" spans="1:6">
      <c r="A8" s="30" t="s">
        <v>55</v>
      </c>
      <c r="B8" s="91">
        <v>0</v>
      </c>
      <c r="C8" s="92">
        <v>13465.9728</v>
      </c>
      <c r="D8" s="104">
        <v>35.192467999999998</v>
      </c>
      <c r="E8" s="108">
        <v>12081.0144</v>
      </c>
      <c r="F8" s="109">
        <v>35.399844999999999</v>
      </c>
    </row>
    <row r="9" spans="1:6">
      <c r="A9" s="31"/>
      <c r="B9" s="90">
        <v>1</v>
      </c>
      <c r="C9" s="94">
        <v>10051.113600000001</v>
      </c>
      <c r="D9" s="105">
        <v>34.819920000000003</v>
      </c>
      <c r="E9" s="110">
        <v>8967.2255999999998</v>
      </c>
      <c r="F9" s="111">
        <v>35.015452000000003</v>
      </c>
    </row>
    <row r="10" spans="1:6">
      <c r="A10" s="31"/>
      <c r="B10" s="90">
        <v>2</v>
      </c>
      <c r="C10" s="94">
        <v>7253.8559999999998</v>
      </c>
      <c r="D10" s="105">
        <v>34.406820000000003</v>
      </c>
      <c r="E10" s="110">
        <v>6478.5119999999997</v>
      </c>
      <c r="F10" s="111">
        <v>34.593392000000001</v>
      </c>
    </row>
    <row r="11" spans="1:6">
      <c r="A11" s="32"/>
      <c r="B11" s="88">
        <v>3</v>
      </c>
      <c r="C11" s="96">
        <v>4700.1360000000004</v>
      </c>
      <c r="D11" s="106">
        <v>33.831096000000002</v>
      </c>
      <c r="E11" s="112">
        <v>4272.3407999999999</v>
      </c>
      <c r="F11" s="113">
        <v>33.970889999999997</v>
      </c>
    </row>
    <row r="12" spans="1:6" ht="13.2">
      <c r="A12" s="31"/>
      <c r="B12" s="90" t="s">
        <v>23</v>
      </c>
      <c r="C12" s="71"/>
      <c r="D12" s="81"/>
      <c r="E12" s="114">
        <f ca="1">calc_classB!AK12</f>
        <v>-22.149291723063293</v>
      </c>
      <c r="F12" s="114"/>
    </row>
    <row r="13" spans="1:6">
      <c r="A13" s="30" t="s">
        <v>56</v>
      </c>
      <c r="B13" s="91">
        <v>0</v>
      </c>
      <c r="C13" s="92">
        <v>10891.548000000001</v>
      </c>
      <c r="D13" s="104">
        <v>37.044504000000003</v>
      </c>
      <c r="E13" s="108">
        <v>10527.944</v>
      </c>
      <c r="F13" s="109">
        <v>37.097898999999998</v>
      </c>
    </row>
    <row r="14" spans="1:6">
      <c r="A14" s="31"/>
      <c r="B14" s="90">
        <v>1</v>
      </c>
      <c r="C14" s="94">
        <v>7532.616</v>
      </c>
      <c r="D14" s="105">
        <v>36.420276000000001</v>
      </c>
      <c r="E14" s="110">
        <v>7398.4</v>
      </c>
      <c r="F14" s="111">
        <v>36.448385000000002</v>
      </c>
    </row>
    <row r="15" spans="1:6">
      <c r="A15" s="31"/>
      <c r="B15" s="90">
        <v>2</v>
      </c>
      <c r="C15" s="94">
        <v>4988.46</v>
      </c>
      <c r="D15" s="105">
        <v>35.530129000000002</v>
      </c>
      <c r="E15" s="110">
        <v>4956.4520000000002</v>
      </c>
      <c r="F15" s="111">
        <v>35.545093999999999</v>
      </c>
    </row>
    <row r="16" spans="1:6">
      <c r="A16" s="32"/>
      <c r="B16" s="88">
        <v>3</v>
      </c>
      <c r="C16" s="96">
        <v>3321.056</v>
      </c>
      <c r="D16" s="106">
        <v>34.420600999999998</v>
      </c>
      <c r="E16" s="112">
        <v>3310.0920000000001</v>
      </c>
      <c r="F16" s="113">
        <v>34.428578000000002</v>
      </c>
    </row>
    <row r="17" spans="1:6" ht="13.2">
      <c r="A17" s="31"/>
      <c r="B17" s="90" t="s">
        <v>23</v>
      </c>
      <c r="C17" s="84"/>
      <c r="D17" s="85"/>
      <c r="E17" s="114">
        <f ca="1">calc_classB!AK17</f>
        <v>-2.1573347577439561</v>
      </c>
      <c r="F17" s="114"/>
    </row>
    <row r="18" spans="1:6">
      <c r="A18" s="30" t="s">
        <v>57</v>
      </c>
      <c r="B18" s="91">
        <v>0</v>
      </c>
      <c r="C18" s="94">
        <v>6277.4860799999997</v>
      </c>
      <c r="D18" s="95">
        <v>41.657122999999999</v>
      </c>
      <c r="E18" s="108">
        <v>6250.7174400000004</v>
      </c>
      <c r="F18" s="109">
        <v>41.666457999999999</v>
      </c>
    </row>
    <row r="19" spans="1:6">
      <c r="A19" s="31"/>
      <c r="B19" s="90">
        <v>1</v>
      </c>
      <c r="C19" s="94">
        <v>4322.8358399999997</v>
      </c>
      <c r="D19" s="95">
        <v>40.640332999999998</v>
      </c>
      <c r="E19" s="110">
        <v>4309.4438399999999</v>
      </c>
      <c r="F19" s="111">
        <v>40.640757999999998</v>
      </c>
    </row>
    <row r="20" spans="1:6">
      <c r="A20" s="31"/>
      <c r="B20" s="90">
        <v>2</v>
      </c>
      <c r="C20" s="94">
        <v>2772.0595199999998</v>
      </c>
      <c r="D20" s="95">
        <v>39.145648999999999</v>
      </c>
      <c r="E20" s="110">
        <v>2761.2652800000001</v>
      </c>
      <c r="F20" s="111">
        <v>39.146427000000003</v>
      </c>
    </row>
    <row r="21" spans="1:6">
      <c r="A21" s="32"/>
      <c r="B21" s="88">
        <v>3</v>
      </c>
      <c r="C21" s="94">
        <v>1814.4038399999999</v>
      </c>
      <c r="D21" s="95">
        <v>37.552869000000001</v>
      </c>
      <c r="E21" s="112">
        <v>1808.38464</v>
      </c>
      <c r="F21" s="113">
        <v>37.549706</v>
      </c>
    </row>
    <row r="22" spans="1:6" ht="13.2">
      <c r="A22" s="31"/>
      <c r="B22" s="90" t="s">
        <v>23</v>
      </c>
      <c r="C22" s="84"/>
      <c r="D22" s="85"/>
      <c r="E22" s="114">
        <f ca="1">calc_classB!AK22</f>
        <v>-0.40522478489198877</v>
      </c>
      <c r="F22" s="114"/>
    </row>
    <row r="23" spans="1:6">
      <c r="A23" s="30" t="s">
        <v>58</v>
      </c>
      <c r="B23" s="91">
        <v>0</v>
      </c>
      <c r="C23" s="92">
        <v>6538.4947199999997</v>
      </c>
      <c r="D23" s="104">
        <v>38.461534</v>
      </c>
      <c r="E23" s="108">
        <v>6484.0435200000002</v>
      </c>
      <c r="F23" s="109">
        <v>38.479177</v>
      </c>
    </row>
    <row r="24" spans="1:6">
      <c r="A24" s="31"/>
      <c r="B24" s="90">
        <v>1</v>
      </c>
      <c r="C24" s="94">
        <v>4416.0864000000001</v>
      </c>
      <c r="D24" s="105">
        <v>37.248410999999997</v>
      </c>
      <c r="E24" s="110">
        <v>4394.5574399999996</v>
      </c>
      <c r="F24" s="111">
        <v>37.256118999999998</v>
      </c>
    </row>
    <row r="25" spans="1:6">
      <c r="A25" s="31"/>
      <c r="B25" s="90">
        <v>2</v>
      </c>
      <c r="C25" s="94">
        <v>2780.0985599999999</v>
      </c>
      <c r="D25" s="105">
        <v>35.768731000000002</v>
      </c>
      <c r="E25" s="110">
        <v>2771.904</v>
      </c>
      <c r="F25" s="111">
        <v>35.769768999999997</v>
      </c>
    </row>
    <row r="26" spans="1:6">
      <c r="A26" s="32"/>
      <c r="B26" s="88">
        <v>3</v>
      </c>
      <c r="C26" s="96">
        <v>1810.4908800000001</v>
      </c>
      <c r="D26" s="106">
        <v>34.400388</v>
      </c>
      <c r="E26" s="112">
        <v>1809.5519999999999</v>
      </c>
      <c r="F26" s="113">
        <v>34.399467999999999</v>
      </c>
    </row>
    <row r="27" spans="1:6" ht="13.2">
      <c r="A27" s="32"/>
      <c r="B27" s="88" t="s">
        <v>23</v>
      </c>
      <c r="C27" s="79"/>
      <c r="D27" s="80"/>
      <c r="E27" s="115">
        <f ca="1">calc_classB!AK27</f>
        <v>-0.55292602853722617</v>
      </c>
      <c r="F27" s="115"/>
    </row>
    <row r="28" spans="1:6">
      <c r="A28" s="116" t="s">
        <v>66</v>
      </c>
      <c r="B28" s="116"/>
      <c r="C28" s="116"/>
      <c r="D28" s="116"/>
      <c r="E28" s="117">
        <f>AVERAGE(E7,E12,E17,E22,E27)</f>
        <v>-5.3061359113877709</v>
      </c>
      <c r="F28" s="118"/>
    </row>
    <row r="30" spans="1:6">
      <c r="A30" s="28" t="s">
        <v>36</v>
      </c>
    </row>
    <row r="31" spans="1:6" ht="13.2">
      <c r="A31" s="76" t="s">
        <v>64</v>
      </c>
      <c r="B31" s="75" t="s">
        <v>37</v>
      </c>
      <c r="C31" s="120" t="s">
        <v>69</v>
      </c>
      <c r="D31" s="121"/>
      <c r="E31" s="122" t="s">
        <v>68</v>
      </c>
      <c r="F31" s="122"/>
    </row>
    <row r="32" spans="1:6">
      <c r="A32" s="30" t="s">
        <v>38</v>
      </c>
      <c r="B32" s="91">
        <v>0</v>
      </c>
      <c r="C32" s="92">
        <v>1975.2216000000001</v>
      </c>
      <c r="D32" s="104">
        <v>36.701616999999999</v>
      </c>
      <c r="E32" s="108">
        <v>1948.2752</v>
      </c>
      <c r="F32" s="109">
        <v>36.748548</v>
      </c>
    </row>
    <row r="33" spans="1:6">
      <c r="A33" s="31"/>
      <c r="B33" s="90">
        <v>1</v>
      </c>
      <c r="C33" s="94">
        <v>1184.3943999999999</v>
      </c>
      <c r="D33" s="105">
        <v>34.672564000000001</v>
      </c>
      <c r="E33" s="110">
        <v>1172.4048</v>
      </c>
      <c r="F33" s="111">
        <v>34.732070999999998</v>
      </c>
    </row>
    <row r="34" spans="1:6">
      <c r="A34" s="31"/>
      <c r="B34" s="90">
        <v>2</v>
      </c>
      <c r="C34" s="94">
        <v>761.9008</v>
      </c>
      <c r="D34" s="105">
        <v>33.065305000000002</v>
      </c>
      <c r="E34" s="110">
        <v>758.17439999999999</v>
      </c>
      <c r="F34" s="111">
        <v>33.136254999999998</v>
      </c>
    </row>
    <row r="35" spans="1:6">
      <c r="A35" s="32"/>
      <c r="B35" s="88">
        <v>3</v>
      </c>
      <c r="C35" s="96">
        <v>503.98079999999999</v>
      </c>
      <c r="D35" s="106">
        <v>31.643806999999999</v>
      </c>
      <c r="E35" s="112">
        <v>503.13119999999998</v>
      </c>
      <c r="F35" s="113">
        <v>31.691867999999999</v>
      </c>
    </row>
    <row r="36" spans="1:6" ht="13.2">
      <c r="A36" s="31"/>
      <c r="B36" s="90" t="s">
        <v>23</v>
      </c>
      <c r="C36" s="71"/>
      <c r="D36" s="72"/>
      <c r="E36" s="114">
        <f ca="1">calc_classC!AK7</f>
        <v>-2.4000772415967542</v>
      </c>
      <c r="F36" s="114"/>
    </row>
    <row r="37" spans="1:6">
      <c r="A37" s="30" t="s">
        <v>39</v>
      </c>
      <c r="B37" s="91">
        <v>0</v>
      </c>
      <c r="C37" s="92">
        <v>1868.8584000000001</v>
      </c>
      <c r="D37" s="93">
        <v>36.570742000000003</v>
      </c>
      <c r="E37" s="108">
        <v>1850.4143999999999</v>
      </c>
      <c r="F37" s="109">
        <v>36.592447</v>
      </c>
    </row>
    <row r="38" spans="1:6">
      <c r="A38" s="31"/>
      <c r="B38" s="90">
        <v>1</v>
      </c>
      <c r="C38" s="94">
        <v>1150.04</v>
      </c>
      <c r="D38" s="95">
        <v>34.648069</v>
      </c>
      <c r="E38" s="110">
        <v>1142.92</v>
      </c>
      <c r="F38" s="111">
        <v>34.655647000000002</v>
      </c>
    </row>
    <row r="39" spans="1:6">
      <c r="A39" s="31"/>
      <c r="B39" s="90">
        <v>2</v>
      </c>
      <c r="C39" s="94">
        <v>744.79039999999998</v>
      </c>
      <c r="D39" s="95">
        <v>32.844596000000003</v>
      </c>
      <c r="E39" s="110">
        <v>742.61680000000001</v>
      </c>
      <c r="F39" s="111">
        <v>32.852756999999997</v>
      </c>
    </row>
    <row r="40" spans="1:6">
      <c r="A40" s="32"/>
      <c r="B40" s="88">
        <v>3</v>
      </c>
      <c r="C40" s="96">
        <v>496.29919999999998</v>
      </c>
      <c r="D40" s="97">
        <v>31.200541000000001</v>
      </c>
      <c r="E40" s="112">
        <v>497.25920000000002</v>
      </c>
      <c r="F40" s="113">
        <v>31.206375000000001</v>
      </c>
    </row>
    <row r="41" spans="1:6" ht="13.2">
      <c r="A41" s="31"/>
      <c r="B41" s="90" t="s">
        <v>23</v>
      </c>
      <c r="C41" s="33"/>
      <c r="D41" s="34"/>
      <c r="E41" s="114">
        <f ca="1">calc_classC!AK12</f>
        <v>-0.69247063387684049</v>
      </c>
      <c r="F41" s="114"/>
    </row>
    <row r="42" spans="1:6">
      <c r="A42" s="30" t="s">
        <v>40</v>
      </c>
      <c r="B42" s="91">
        <v>0</v>
      </c>
      <c r="C42" s="92">
        <v>2043.9584</v>
      </c>
      <c r="D42" s="104">
        <v>31.946449000000001</v>
      </c>
      <c r="E42" s="108">
        <v>2011.0239999999999</v>
      </c>
      <c r="F42" s="109">
        <v>31.969583</v>
      </c>
    </row>
    <row r="43" spans="1:6">
      <c r="A43" s="35"/>
      <c r="B43" s="90">
        <v>1</v>
      </c>
      <c r="C43" s="94">
        <v>1202.3671999999999</v>
      </c>
      <c r="D43" s="105">
        <v>29.958589</v>
      </c>
      <c r="E43" s="110">
        <v>1189.8063999999999</v>
      </c>
      <c r="F43" s="111">
        <v>29.971112999999999</v>
      </c>
    </row>
    <row r="44" spans="1:6">
      <c r="A44" s="35"/>
      <c r="B44" s="90">
        <v>2</v>
      </c>
      <c r="C44" s="94">
        <v>757.61680000000001</v>
      </c>
      <c r="D44" s="105">
        <v>28.278877999999999</v>
      </c>
      <c r="E44" s="110">
        <v>753.44240000000002</v>
      </c>
      <c r="F44" s="111">
        <v>28.287980999999998</v>
      </c>
    </row>
    <row r="45" spans="1:6">
      <c r="A45" s="36"/>
      <c r="B45" s="88">
        <v>3</v>
      </c>
      <c r="C45" s="96">
        <v>502.14960000000002</v>
      </c>
      <c r="D45" s="106">
        <v>26.978757999999999</v>
      </c>
      <c r="E45" s="112">
        <v>500.6848</v>
      </c>
      <c r="F45" s="113">
        <v>26.984929000000001</v>
      </c>
    </row>
    <row r="46" spans="1:6" ht="13.2">
      <c r="A46" s="35"/>
      <c r="B46" s="90" t="s">
        <v>23</v>
      </c>
      <c r="C46" s="71"/>
      <c r="D46" s="72"/>
      <c r="E46" s="114">
        <f ca="1">calc_classC!AK17</f>
        <v>-1.2484664645699861</v>
      </c>
      <c r="F46" s="114"/>
    </row>
    <row r="47" spans="1:6">
      <c r="A47" s="37" t="s">
        <v>41</v>
      </c>
      <c r="B47" s="91">
        <v>0</v>
      </c>
      <c r="C47" s="92">
        <v>1680.5735999999999</v>
      </c>
      <c r="D47" s="93">
        <v>34.162058000000002</v>
      </c>
      <c r="E47" s="108">
        <v>1668.5744</v>
      </c>
      <c r="F47" s="109">
        <v>34.184370000000001</v>
      </c>
    </row>
    <row r="48" spans="1:6">
      <c r="A48" s="38"/>
      <c r="B48" s="90">
        <v>1</v>
      </c>
      <c r="C48" s="94">
        <v>1057.3424</v>
      </c>
      <c r="D48" s="95">
        <v>32.461851000000003</v>
      </c>
      <c r="E48" s="110">
        <v>1052.4215999999999</v>
      </c>
      <c r="F48" s="111">
        <v>32.471699999999998</v>
      </c>
    </row>
    <row r="49" spans="1:6">
      <c r="A49" s="38"/>
      <c r="B49" s="90">
        <v>2</v>
      </c>
      <c r="C49" s="94">
        <v>702.16639999999995</v>
      </c>
      <c r="D49" s="95">
        <v>31.076257999999999</v>
      </c>
      <c r="E49" s="110">
        <v>701.52080000000001</v>
      </c>
      <c r="F49" s="111">
        <v>31.079734999999999</v>
      </c>
    </row>
    <row r="50" spans="1:6">
      <c r="A50" s="39"/>
      <c r="B50" s="88">
        <v>3</v>
      </c>
      <c r="C50" s="96">
        <v>474.45600000000002</v>
      </c>
      <c r="D50" s="97">
        <v>29.777525000000001</v>
      </c>
      <c r="E50" s="112">
        <v>473.63600000000002</v>
      </c>
      <c r="F50" s="113">
        <v>29.775099000000001</v>
      </c>
    </row>
    <row r="51" spans="1:6">
      <c r="A51" s="40"/>
      <c r="B51" s="88" t="s">
        <v>23</v>
      </c>
      <c r="C51" s="41"/>
      <c r="D51" s="42"/>
      <c r="E51" s="114">
        <f ca="1">calc_classC!AK22</f>
        <v>-0.58141463776089086</v>
      </c>
      <c r="F51" s="114"/>
    </row>
    <row r="52" spans="1:6" s="43" customFormat="1">
      <c r="A52" s="123" t="s">
        <v>42</v>
      </c>
      <c r="B52" s="124"/>
      <c r="C52" s="124"/>
      <c r="D52" s="125"/>
      <c r="E52" s="119">
        <f>AVERAGE(E36,E41,E46,E51)</f>
        <v>-1.2306072444511178</v>
      </c>
      <c r="F52" s="119"/>
    </row>
    <row r="54" spans="1:6">
      <c r="A54" s="44" t="s">
        <v>43</v>
      </c>
    </row>
    <row r="55" spans="1:6" s="46" customFormat="1" ht="13.2">
      <c r="A55" s="76" t="s">
        <v>64</v>
      </c>
      <c r="B55" s="75" t="s">
        <v>37</v>
      </c>
      <c r="C55" s="120" t="s">
        <v>69</v>
      </c>
      <c r="D55" s="121"/>
      <c r="E55" s="122" t="s">
        <v>68</v>
      </c>
      <c r="F55" s="122"/>
    </row>
    <row r="56" spans="1:6">
      <c r="A56" s="30" t="s">
        <v>44</v>
      </c>
      <c r="B56" s="91">
        <v>0</v>
      </c>
      <c r="C56" s="92">
        <v>1274.6407999999999</v>
      </c>
      <c r="D56" s="93">
        <v>38.244701999999997</v>
      </c>
      <c r="E56" s="108">
        <v>1271.6376</v>
      </c>
      <c r="F56" s="109">
        <v>38.251435000000001</v>
      </c>
    </row>
    <row r="57" spans="1:6">
      <c r="A57" s="31"/>
      <c r="B57" s="90">
        <v>1</v>
      </c>
      <c r="C57" s="94">
        <v>732.55679999999995</v>
      </c>
      <c r="D57" s="95">
        <v>35.343091999999999</v>
      </c>
      <c r="E57" s="110">
        <v>731.7432</v>
      </c>
      <c r="F57" s="111">
        <v>35.343406000000002</v>
      </c>
    </row>
    <row r="58" spans="1:6">
      <c r="A58" s="31"/>
      <c r="B58" s="90">
        <v>2</v>
      </c>
      <c r="C58" s="94">
        <v>456.50319999999999</v>
      </c>
      <c r="D58" s="95">
        <v>33.057996000000003</v>
      </c>
      <c r="E58" s="110">
        <v>455.86239999999998</v>
      </c>
      <c r="F58" s="111">
        <v>33.050514</v>
      </c>
    </row>
    <row r="59" spans="1:6">
      <c r="A59" s="32"/>
      <c r="B59" s="88">
        <v>3</v>
      </c>
      <c r="C59" s="96">
        <v>351.0224</v>
      </c>
      <c r="D59" s="97">
        <v>31.929534</v>
      </c>
      <c r="E59" s="112">
        <v>351.60320000000002</v>
      </c>
      <c r="F59" s="113">
        <v>31.9222</v>
      </c>
    </row>
    <row r="60" spans="1:6" ht="13.2">
      <c r="A60" s="31"/>
      <c r="B60" s="90" t="s">
        <v>23</v>
      </c>
      <c r="C60" s="71"/>
      <c r="D60" s="72"/>
      <c r="E60" s="126">
        <f ca="1">calc_classD!$AK$7</f>
        <v>-8.1577983690284128E-2</v>
      </c>
      <c r="F60" s="126"/>
    </row>
    <row r="61" spans="1:6">
      <c r="A61" s="30" t="s">
        <v>45</v>
      </c>
      <c r="B61" s="91">
        <v>0</v>
      </c>
      <c r="C61" s="92">
        <v>1529.3792000000001</v>
      </c>
      <c r="D61" s="93">
        <v>36.438786</v>
      </c>
      <c r="E61" s="108">
        <v>1506.7616</v>
      </c>
      <c r="F61" s="109">
        <v>36.493758</v>
      </c>
    </row>
    <row r="62" spans="1:6">
      <c r="A62" s="31"/>
      <c r="B62" s="90">
        <v>1</v>
      </c>
      <c r="C62" s="94">
        <v>862.34640000000002</v>
      </c>
      <c r="D62" s="95">
        <v>34.143625</v>
      </c>
      <c r="E62" s="110">
        <v>853.56320000000005</v>
      </c>
      <c r="F62" s="111">
        <v>34.167468</v>
      </c>
    </row>
    <row r="63" spans="1:6">
      <c r="A63" s="31"/>
      <c r="B63" s="90">
        <v>2</v>
      </c>
      <c r="C63" s="94">
        <v>513.10879999999997</v>
      </c>
      <c r="D63" s="95">
        <v>32.088662999999997</v>
      </c>
      <c r="E63" s="110">
        <v>509.40719999999999</v>
      </c>
      <c r="F63" s="111">
        <v>32.095146</v>
      </c>
    </row>
    <row r="64" spans="1:6">
      <c r="A64" s="32"/>
      <c r="B64" s="88">
        <v>3</v>
      </c>
      <c r="C64" s="96">
        <v>382.64159999999998</v>
      </c>
      <c r="D64" s="97">
        <v>30.972449999999998</v>
      </c>
      <c r="E64" s="112">
        <v>381.20400000000001</v>
      </c>
      <c r="F64" s="113">
        <v>30.988211</v>
      </c>
    </row>
    <row r="65" spans="1:6" ht="13.2">
      <c r="A65" s="31"/>
      <c r="B65" s="90" t="s">
        <v>23</v>
      </c>
      <c r="C65" s="71"/>
      <c r="D65" s="72"/>
      <c r="E65" s="126">
        <f ca="1">calc_classD!$AK$12</f>
        <v>-1.5368608879573809</v>
      </c>
      <c r="F65" s="126"/>
    </row>
    <row r="66" spans="1:6">
      <c r="A66" s="30" t="s">
        <v>46</v>
      </c>
      <c r="B66" s="91">
        <v>0</v>
      </c>
      <c r="C66" s="98">
        <v>1864.78</v>
      </c>
      <c r="D66" s="99">
        <v>36.54</v>
      </c>
      <c r="E66" s="108">
        <v>1780.8104000000001</v>
      </c>
      <c r="F66" s="109">
        <v>36.640140000000002</v>
      </c>
    </row>
    <row r="67" spans="1:6">
      <c r="A67" s="35"/>
      <c r="B67" s="90">
        <v>1</v>
      </c>
      <c r="C67" s="100">
        <v>1016.34</v>
      </c>
      <c r="D67" s="101">
        <v>34.409999999999997</v>
      </c>
      <c r="E67" s="110">
        <v>976.36400000000003</v>
      </c>
      <c r="F67" s="111">
        <v>34.533895999999999</v>
      </c>
    </row>
    <row r="68" spans="1:6">
      <c r="A68" s="35"/>
      <c r="B68" s="90">
        <v>2</v>
      </c>
      <c r="C68" s="100">
        <v>615.04999999999995</v>
      </c>
      <c r="D68" s="101">
        <v>32.79</v>
      </c>
      <c r="E68" s="110">
        <v>593.99120000000005</v>
      </c>
      <c r="F68" s="111">
        <v>32.901854999999998</v>
      </c>
    </row>
    <row r="69" spans="1:6">
      <c r="A69" s="36"/>
      <c r="B69" s="88">
        <v>3</v>
      </c>
      <c r="C69" s="102">
        <v>461.46</v>
      </c>
      <c r="D69" s="103">
        <v>31.93</v>
      </c>
      <c r="E69" s="112">
        <v>444.8664</v>
      </c>
      <c r="F69" s="113">
        <v>32.019950999999999</v>
      </c>
    </row>
    <row r="70" spans="1:6" ht="13.2">
      <c r="A70" s="35"/>
      <c r="B70" s="90" t="s">
        <v>23</v>
      </c>
      <c r="C70" s="71"/>
      <c r="D70" s="72"/>
      <c r="E70" s="127">
        <f ca="1">calc_classD!$AK$17</f>
        <v>-7.1708765223296611</v>
      </c>
      <c r="F70" s="127"/>
    </row>
    <row r="71" spans="1:6">
      <c r="A71" s="37" t="s">
        <v>41</v>
      </c>
      <c r="B71" s="91">
        <v>0</v>
      </c>
      <c r="C71" s="92">
        <v>1263.164</v>
      </c>
      <c r="D71" s="93">
        <v>38.601334000000001</v>
      </c>
      <c r="E71" s="108">
        <v>1257.3928000000001</v>
      </c>
      <c r="F71" s="109">
        <v>38.624887999999999</v>
      </c>
    </row>
    <row r="72" spans="1:6">
      <c r="A72" s="38"/>
      <c r="B72" s="90">
        <v>1</v>
      </c>
      <c r="C72" s="94">
        <v>730.20640000000003</v>
      </c>
      <c r="D72" s="95">
        <v>35.658672000000003</v>
      </c>
      <c r="E72" s="110">
        <v>728.52319999999997</v>
      </c>
      <c r="F72" s="111">
        <v>35.668253999999997</v>
      </c>
    </row>
    <row r="73" spans="1:6">
      <c r="A73" s="38"/>
      <c r="B73" s="90">
        <v>2</v>
      </c>
      <c r="C73" s="94">
        <v>451.50799999999998</v>
      </c>
      <c r="D73" s="95">
        <v>33.315399999999997</v>
      </c>
      <c r="E73" s="110">
        <v>451.096</v>
      </c>
      <c r="F73" s="111">
        <v>33.310985000000002</v>
      </c>
    </row>
    <row r="74" spans="1:6">
      <c r="A74" s="39"/>
      <c r="B74" s="88">
        <v>3</v>
      </c>
      <c r="C74" s="96">
        <v>345.50880000000001</v>
      </c>
      <c r="D74" s="97">
        <v>32.084643999999997</v>
      </c>
      <c r="E74" s="112">
        <v>345.72719999999998</v>
      </c>
      <c r="F74" s="113">
        <v>32.092264999999998</v>
      </c>
    </row>
    <row r="75" spans="1:6" ht="13.2">
      <c r="A75" s="45"/>
      <c r="B75" s="89" t="s">
        <v>23</v>
      </c>
      <c r="C75" s="73"/>
      <c r="D75" s="74"/>
      <c r="E75" s="126">
        <f ca="1">calc_classD!$AK$22</f>
        <v>-0.38807884023536188</v>
      </c>
      <c r="F75" s="126"/>
    </row>
    <row r="76" spans="1:6">
      <c r="A76" s="123" t="s">
        <v>42</v>
      </c>
      <c r="B76" s="124"/>
      <c r="C76" s="124"/>
      <c r="D76" s="125"/>
      <c r="E76" s="119">
        <f>AVERAGE(E60,E65,E70,E75)</f>
        <v>-2.294348558553172</v>
      </c>
      <c r="F76" s="128"/>
    </row>
    <row r="79" spans="1:6">
      <c r="C79" s="77"/>
      <c r="D79" s="77"/>
    </row>
    <row r="80" spans="1:6">
      <c r="C80" s="77"/>
      <c r="D80" s="77"/>
    </row>
    <row r="81" spans="3:4">
      <c r="C81" s="77"/>
      <c r="D81" s="77"/>
    </row>
    <row r="82" spans="3:4">
      <c r="C82" s="77"/>
      <c r="D82" s="77"/>
    </row>
    <row r="84" spans="3:4">
      <c r="C84" s="78"/>
    </row>
    <row r="85" spans="3:4">
      <c r="C85" s="77"/>
      <c r="D85" s="77"/>
    </row>
    <row r="86" spans="3:4">
      <c r="C86" s="77"/>
      <c r="D86" s="77"/>
    </row>
    <row r="87" spans="3:4">
      <c r="C87" s="77"/>
      <c r="D87" s="77"/>
    </row>
    <row r="88" spans="3:4">
      <c r="C88" s="77"/>
      <c r="D88" s="77"/>
    </row>
  </sheetData>
  <mergeCells count="25">
    <mergeCell ref="A76:D76"/>
    <mergeCell ref="A52:D52"/>
    <mergeCell ref="C55:D55"/>
    <mergeCell ref="E55:F55"/>
    <mergeCell ref="E60:F60"/>
    <mergeCell ref="E65:F65"/>
    <mergeCell ref="E70:F70"/>
    <mergeCell ref="E75:F75"/>
    <mergeCell ref="E76:F76"/>
    <mergeCell ref="A28:D28"/>
    <mergeCell ref="E28:F28"/>
    <mergeCell ref="E52:F52"/>
    <mergeCell ref="C2:D2"/>
    <mergeCell ref="E31:F31"/>
    <mergeCell ref="C31:D31"/>
    <mergeCell ref="E36:F36"/>
    <mergeCell ref="E41:F41"/>
    <mergeCell ref="E46:F46"/>
    <mergeCell ref="E2:F2"/>
    <mergeCell ref="E7:F7"/>
    <mergeCell ref="E51:F51"/>
    <mergeCell ref="E27:F27"/>
    <mergeCell ref="E22:F22"/>
    <mergeCell ref="E17:F17"/>
    <mergeCell ref="E12:F12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27"/>
  <sheetViews>
    <sheetView workbookViewId="0">
      <selection activeCell="A3" sqref="A3"/>
    </sheetView>
  </sheetViews>
  <sheetFormatPr defaultColWidth="9" defaultRowHeight="12"/>
  <cols>
    <col min="1" max="1" width="11.77734375" style="1" bestFit="1" customWidth="1"/>
    <col min="2" max="16384" width="9" style="1"/>
  </cols>
  <sheetData>
    <row r="1" spans="1:46" s="21" customFormat="1">
      <c r="A1" s="16"/>
      <c r="B1" s="17" t="s">
        <v>28</v>
      </c>
      <c r="C1" s="17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8"/>
      <c r="P1" s="19" t="s">
        <v>1</v>
      </c>
      <c r="Q1" s="20"/>
      <c r="R1" s="16"/>
      <c r="S1" s="16"/>
      <c r="U1" s="16"/>
      <c r="V1" s="16"/>
      <c r="W1" s="16"/>
      <c r="X1" s="16" t="s">
        <v>2</v>
      </c>
      <c r="Y1" s="16"/>
      <c r="Z1" s="16"/>
      <c r="AA1" s="16"/>
      <c r="AC1" s="16"/>
      <c r="AD1" s="16" t="s">
        <v>3</v>
      </c>
      <c r="AE1" s="16"/>
      <c r="AF1" s="16"/>
      <c r="AG1" s="16" t="s">
        <v>4</v>
      </c>
      <c r="AH1" s="16"/>
      <c r="AI1" s="16"/>
      <c r="AK1" s="22" t="s">
        <v>5</v>
      </c>
      <c r="AL1" s="22" t="s">
        <v>6</v>
      </c>
      <c r="AM1" s="22" t="s">
        <v>7</v>
      </c>
      <c r="AN1" s="16"/>
      <c r="AO1" s="16"/>
      <c r="AP1" s="16"/>
      <c r="AQ1" s="22"/>
      <c r="AR1" s="22"/>
      <c r="AS1" s="22"/>
    </row>
    <row r="2" spans="1:46" s="21" customFormat="1">
      <c r="A2" s="16"/>
      <c r="B2" s="17"/>
      <c r="C2" s="17"/>
      <c r="D2" s="16"/>
      <c r="E2" s="23" t="s">
        <v>8</v>
      </c>
      <c r="F2" s="23"/>
      <c r="G2" s="23"/>
      <c r="H2" s="23"/>
      <c r="I2" s="23"/>
      <c r="J2" s="23" t="s">
        <v>9</v>
      </c>
      <c r="K2" s="16"/>
      <c r="L2" s="16"/>
      <c r="M2" s="16"/>
      <c r="N2" s="16"/>
      <c r="O2" s="18"/>
      <c r="P2" s="19"/>
      <c r="Q2" s="19"/>
      <c r="R2" s="16"/>
      <c r="S2" s="23" t="s">
        <v>8</v>
      </c>
      <c r="T2" s="23"/>
      <c r="U2" s="23"/>
      <c r="V2" s="23"/>
      <c r="W2" s="23"/>
      <c r="Y2" s="23" t="s">
        <v>9</v>
      </c>
      <c r="Z2" s="16"/>
      <c r="AA2" s="16"/>
      <c r="AB2" s="16"/>
      <c r="AC2" s="16"/>
      <c r="AD2" s="22" t="s">
        <v>0</v>
      </c>
      <c r="AE2" s="22" t="s">
        <v>1</v>
      </c>
      <c r="AF2" s="22"/>
      <c r="AG2" s="22" t="s">
        <v>0</v>
      </c>
      <c r="AH2" s="22" t="s">
        <v>1</v>
      </c>
      <c r="AI2" s="22"/>
      <c r="AJ2" s="16"/>
      <c r="AK2" s="16"/>
      <c r="AL2" s="16"/>
      <c r="AM2" s="16"/>
      <c r="AN2" s="16"/>
      <c r="AO2" s="16"/>
      <c r="AP2" s="16"/>
      <c r="AQ2" s="16"/>
      <c r="AR2" s="16"/>
      <c r="AS2" s="16"/>
    </row>
    <row r="3" spans="1:46" s="21" customFormat="1">
      <c r="A3" s="86"/>
      <c r="B3" s="24" t="s">
        <v>10</v>
      </c>
      <c r="C3" s="24" t="s">
        <v>11</v>
      </c>
      <c r="D3" s="24" t="s">
        <v>12</v>
      </c>
      <c r="E3" s="24" t="s">
        <v>13</v>
      </c>
      <c r="F3" s="24" t="s">
        <v>14</v>
      </c>
      <c r="G3" s="24" t="s">
        <v>15</v>
      </c>
      <c r="H3" s="24" t="s">
        <v>16</v>
      </c>
      <c r="I3" s="23" t="s">
        <v>17</v>
      </c>
      <c r="J3" s="24" t="s">
        <v>18</v>
      </c>
      <c r="K3" s="24" t="s">
        <v>19</v>
      </c>
      <c r="L3" s="24" t="s">
        <v>15</v>
      </c>
      <c r="M3" s="24" t="s">
        <v>16</v>
      </c>
      <c r="N3" s="23" t="s">
        <v>17</v>
      </c>
      <c r="O3" s="23"/>
      <c r="P3" s="24" t="s">
        <v>10</v>
      </c>
      <c r="Q3" s="24" t="s">
        <v>11</v>
      </c>
      <c r="R3" s="24" t="s">
        <v>12</v>
      </c>
      <c r="S3" s="24" t="s">
        <v>13</v>
      </c>
      <c r="T3" s="24" t="s">
        <v>14</v>
      </c>
      <c r="U3" s="24" t="s">
        <v>15</v>
      </c>
      <c r="V3" s="24" t="s">
        <v>16</v>
      </c>
      <c r="W3" s="23" t="s">
        <v>20</v>
      </c>
      <c r="Y3" s="24" t="s">
        <v>18</v>
      </c>
      <c r="Z3" s="24" t="s">
        <v>19</v>
      </c>
      <c r="AA3" s="24" t="s">
        <v>15</v>
      </c>
      <c r="AB3" s="24" t="s">
        <v>21</v>
      </c>
      <c r="AC3" s="23" t="s">
        <v>20</v>
      </c>
      <c r="AD3" s="24" t="s">
        <v>22</v>
      </c>
      <c r="AE3" s="24" t="s">
        <v>22</v>
      </c>
      <c r="AF3" s="22" t="s">
        <v>17</v>
      </c>
      <c r="AG3" s="24" t="s">
        <v>22</v>
      </c>
      <c r="AH3" s="24" t="s">
        <v>22</v>
      </c>
      <c r="AI3" s="22" t="s">
        <v>17</v>
      </c>
      <c r="AJ3" s="23"/>
      <c r="AK3" s="23"/>
      <c r="AL3" s="23"/>
      <c r="AM3" s="23"/>
      <c r="AN3" s="22"/>
      <c r="AO3" s="22"/>
      <c r="AP3" s="22"/>
      <c r="AQ3" s="22"/>
      <c r="AR3" s="22"/>
      <c r="AS3" s="22"/>
      <c r="AT3" s="25"/>
    </row>
    <row r="4" spans="1:46" s="54" customFormat="1">
      <c r="A4" s="51" t="s">
        <v>54</v>
      </c>
      <c r="B4" s="52">
        <f ca="1">result!C3</f>
        <v>8074.02</v>
      </c>
      <c r="C4" s="52">
        <f ca="1">result!D3</f>
        <v>37.616162000000003</v>
      </c>
      <c r="D4" s="52">
        <f>LOG10(B4)</f>
        <v>3.9070898208581548</v>
      </c>
      <c r="E4" s="52">
        <f>D4*D4</f>
        <v>15.265350868253408</v>
      </c>
      <c r="F4" s="52">
        <f>D4*D4*D4</f>
        <v>59.643096989181089</v>
      </c>
      <c r="G4" s="52">
        <f>D5*(E6*F7-E7*F6)-D6*(E5*F7-E7*F5)+ D7*(E5*F6-E6*F5)</f>
        <v>-0.45552140827635412</v>
      </c>
      <c r="H4" s="52">
        <f>(C4*G4+C5*G5+C6*G6+C7*G7)/SUM(G4:G7)</f>
        <v>199.23428406969012</v>
      </c>
      <c r="I4" s="52">
        <f>IF(D4&lt;D7,MAX(D4,R4),MIN(D4,R4))</f>
        <v>3.9038029472890781</v>
      </c>
      <c r="J4" s="52">
        <f>C4*C4</f>
        <v>1414.9756436102441</v>
      </c>
      <c r="K4" s="52">
        <f>C4*C4*C4</f>
        <v>53225.953036097213</v>
      </c>
      <c r="L4" s="52">
        <f>C5*(J6*K7-J7*K6)-C6*(J5*K7-J7*K5)+ C7*(J5*K6-J6*K5)</f>
        <v>-103867.44156605005</v>
      </c>
      <c r="M4" s="52">
        <f>(D4*L4+D5*L5+D6*L6+D7*L7)/SUM(L4:L7)</f>
        <v>-324.3029744130036</v>
      </c>
      <c r="N4" s="52">
        <f>IF(C4&lt;C7,MAX(C4,Q4),MIN(C4,Q4))</f>
        <v>37.616162000000003</v>
      </c>
      <c r="O4" s="53"/>
      <c r="P4" s="54">
        <f ca="1">result!E3</f>
        <v>8013.1440000000002</v>
      </c>
      <c r="Q4" s="54">
        <f ca="1">result!F3</f>
        <v>37.638182</v>
      </c>
      <c r="R4" s="52">
        <f>LOG10(P4)</f>
        <v>3.9038029472890781</v>
      </c>
      <c r="S4" s="52">
        <f>R4*R4</f>
        <v>15.239677451262892</v>
      </c>
      <c r="T4" s="52">
        <f>R4*R4*R4</f>
        <v>59.492697749974987</v>
      </c>
      <c r="U4" s="52">
        <f>R5*(S6*T7-S7*T6)-R6*(S5*T7-S7*T5)+ R7*(S5*T6-S6*T5)</f>
        <v>-0.45297871639198206</v>
      </c>
      <c r="V4" s="52">
        <f>(Q4*U4+Q5*U5+Q6*U6+Q7*U7)/SUM(U4:U7)</f>
        <v>217.69177829844119</v>
      </c>
      <c r="W4" s="52"/>
      <c r="X4" s="52"/>
      <c r="Y4" s="52">
        <f>Q4*Q4</f>
        <v>1416.6327442651241</v>
      </c>
      <c r="Z4" s="52">
        <f>Q4*Q4*Q4</f>
        <v>53319.481055810196</v>
      </c>
      <c r="AA4" s="52">
        <f>Q5*(Y6*Z7-Y7*Z6)-Q6*(Y5*Z7-Y7*Z5)+ Q7*(Y5*Z6-Y6*Z5)</f>
        <v>-105495.1576044634</v>
      </c>
      <c r="AB4" s="52">
        <f>(R4*AA4+R5*AA5+R6*AA6+R7*AA7)/SUM(AA4:AA7)</f>
        <v>-336.3341869105418</v>
      </c>
      <c r="AC4" s="52"/>
      <c r="AD4" s="52">
        <f>(D6*(C5*C4*C4-C4*C5*C5)-D5*(C6*C4*C4-C4*C6*C6)+D4*(C6*C5*C5-C5*C6*C6))/(C5*C4*C4-C4*C5*C5-C6*C4*C4+C4*C6*C6+C6*C5*C5-C5*C6*C6)</f>
        <v>33.26434501042408</v>
      </c>
      <c r="AE4" s="52">
        <f>(R6*(Q5*Q4*Q4-Q4*Q5*Q5)-R5*(Q6*Q4*Q4-Q4*Q6*Q6)+R4*(Q6*Q5*Q5-Q5*Q6*Q6))/(Q5*Q4*Q4-Q4*Q5*Q5-Q6*Q4*Q4+Q4*Q6*Q6+Q6*Q5*Q5-Q5*Q6*Q6)</f>
        <v>33.744233454360092</v>
      </c>
      <c r="AF4" s="52">
        <f>MIN(C4,Q4)</f>
        <v>37.616162000000003</v>
      </c>
      <c r="AG4" s="52"/>
      <c r="AH4" s="52"/>
      <c r="AI4" s="52">
        <f>MIN(C6,Q6)</f>
        <v>35.957551000000002</v>
      </c>
      <c r="AJ4" s="52"/>
      <c r="AK4" s="52"/>
      <c r="AL4" s="52"/>
      <c r="AM4" s="52"/>
    </row>
    <row r="5" spans="1:46" s="58" customFormat="1">
      <c r="A5" s="56"/>
      <c r="B5" s="49">
        <f ca="1">result!C4</f>
        <v>5773.1040000000003</v>
      </c>
      <c r="C5" s="49">
        <f ca="1">result!D4</f>
        <v>36.942836</v>
      </c>
      <c r="D5" s="49">
        <f>LOG10(B5)</f>
        <v>3.7614093811984901</v>
      </c>
      <c r="E5" s="49">
        <f>D5*D5</f>
        <v>14.148200532968009</v>
      </c>
      <c r="F5" s="49">
        <f>D5*D5*D5</f>
        <v>53.217174211783345</v>
      </c>
      <c r="G5" s="49">
        <f>-D4*(E6*F7-E7*F6)+D6*(E4*F7-E7*F4)- D7*(E4*F6-E6*F4)</f>
        <v>1.2578936111828796</v>
      </c>
      <c r="H5" s="49">
        <f>(C5*(E6*F7-E7*F6)-C6*(E5*F7-E7*F5)+ C7*(E5*F6-E6*F5)-C4*(E6*F7-E7*F6)+C6*(E4*F7-E7*F4)- C7*(E4*F6-E6*F4)+C4*(E5*F7-E7*F5)-C5*(E4*F7-E7*F4)+ C7*(E4*F5-E5*F4)-C4*(E5*F6-E6*F5)+C5*(E4*F6-E6*F4)- C6*(E4*F5-E5*F4))/SUM(G4:G7)</f>
        <v>-154.81652268152865</v>
      </c>
      <c r="I5" s="49">
        <f>IF(D4&lt;D7,MIN(D7,R7),MAX(D7,R7))</f>
        <v>3.4210804841070921</v>
      </c>
      <c r="J5" s="49">
        <f>C5*C5</f>
        <v>1364.7731317228961</v>
      </c>
      <c r="K5" s="49">
        <f>C5*C5*C5</f>
        <v>50418.589982445345</v>
      </c>
      <c r="L5" s="49">
        <f>-C4*(J6*K7-J7*K6)+C6*(J4*K7-J7*K4)- C7*(J4*K6-J6*K4)</f>
        <v>235674.09008318186</v>
      </c>
      <c r="M5" s="49">
        <f>(D5*(J6*K7-J7*K6)-D6*(J5*K7-J7*K5)+ D7*(J5*K6-J6*K5)-D4*(J6*K7-J7*K6)+D6*(J4*K7-J7*K4)- D7*(J4*K6-J6*K4)+D4*(J5*K7-J7*K5)-D5*(J4*K7-J7*K4)+ D7*(J4*K5-J5*K4)-D4*(J5*K6-J6*K5)+D5*(J4*K6-J6*K4)- D6*(J4*K5-J5*K4))/SUM(L4:L7)</f>
        <v>27.333357069402108</v>
      </c>
      <c r="N5" s="49">
        <f>IF(C4&lt;C7,MIN(C7,Q7),MAX(C7,Q7))</f>
        <v>34.878064999999999</v>
      </c>
      <c r="O5" s="57"/>
      <c r="P5" s="58">
        <f ca="1">result!E4</f>
        <v>5745.58</v>
      </c>
      <c r="Q5" s="58">
        <f ca="1">result!F4</f>
        <v>36.967613</v>
      </c>
      <c r="R5" s="49">
        <f>LOG10(P5)</f>
        <v>3.7593338760330499</v>
      </c>
      <c r="S5" s="49">
        <f>R5*R5</f>
        <v>14.132591191489675</v>
      </c>
      <c r="T5" s="49">
        <f>R5*R5*R5</f>
        <v>53.129128822293417</v>
      </c>
      <c r="U5" s="49">
        <f>-R4*(S6*T7-S7*T6)+R6*(S4*T7-S7*T4)- R7*(S4*T6-S6*T4)</f>
        <v>1.2463893709469005</v>
      </c>
      <c r="V5" s="49">
        <f>(Q5*(S6*T7-S7*T6)-Q6*(S5*T7-S7*T5)+ Q7*(S5*T6-S6*T5)-Q4*(S6*T7-S7*T6)+Q6*(S4*T7-S7*T4)- Q7*(S4*T6-S6*T4)+Q4*(S5*T7-S7*T5)-Q5*(S4*T7-S7*T4)+ Q7*(S4*T5-S5*T4)-Q4*(S5*T6-S6*T5)+Q5*(S4*T6-S6*T4)- Q6*(S4*T5-S5*T4))/SUM(U4:U7)</f>
        <v>-170.14412554651111</v>
      </c>
      <c r="W5" s="49"/>
      <c r="X5" s="49"/>
      <c r="Y5" s="49">
        <f>Q5*Q5</f>
        <v>1366.604410917769</v>
      </c>
      <c r="Z5" s="49">
        <f>Q5*Q5*Q5</f>
        <v>50520.10298690106</v>
      </c>
      <c r="AA5" s="49">
        <f>-Q4*(Y6*Z7-Y7*Z6)+Q6*(Y4*Z7-Y7*Z4)- Q7*(Y4*Z6-Y6*Z4)</f>
        <v>238203.04659105837</v>
      </c>
      <c r="AB5" s="49">
        <f>(R5*(Y6*Z7-Y7*Z6)-R6*(Y5*Z7-Y7*Z5)+ R7*(Y5*Z6-Y6*Z5)-R4*(Y6*Z7-Y7*Z6)+R6*(Y4*Z7-Y7*Z4)- R7*(Y4*Z6-Y6*Z4)+R4*(Y5*Z7-Y7*Z5)-R5*(Y4*Z7-Y7*Z4)+ R7*(Y4*Z5-Y5*Z4)-R4*(Y5*Z6-Y6*Z5)+R5*(Y4*Z6-Y6*Z4)- R6*(Y4*Z5-Y5*Z4))/SUM(AA4:AA7)</f>
        <v>28.309721374932693</v>
      </c>
      <c r="AC5" s="49"/>
      <c r="AD5" s="49">
        <f>((D6-AD4)*C5*C5-(D5-AD4)*C6*C6)/(C6*C5*C5-C5*C6*C6)</f>
        <v>-1.7954125129877303</v>
      </c>
      <c r="AE5" s="49">
        <f>((R6-AE4)*Q5*Q5-(R5-AE4)*Q6*Q6)/(Q6*Q5*Q5-Q5*Q6*Q6)</f>
        <v>-1.819378567753537</v>
      </c>
      <c r="AF5" s="49">
        <f>MAX(C5,Q5)</f>
        <v>36.967613</v>
      </c>
      <c r="AG5" s="49">
        <f>(D7*(C6*C5*C5-C5*C6*C6)-D6*(C7*C5*C5-C5*C7*C7)+D5*(C7*C6*C6-C6*C7*C7))/(C6*C5*C5-C5*C6*C6-C7*C5*C5+C5*C7*C7+C7*C6*C6-C6*C7*C7)</f>
        <v>7.0941820798467639</v>
      </c>
      <c r="AH5" s="49">
        <f>(R7*(Q6*Q5*Q5-Q5*Q6*Q6)-R6*(Q7*Q5*Q5-Q5*Q7*Q7)+R5*(Q7*Q6*Q6-Q6*Q7*Q7))/(Q6*Q5*Q5-Q5*Q6*Q6-Q7*Q5*Q5+Q5*Q7*Q7+Q7*Q6*Q6-Q6*Q7*Q7)</f>
        <v>6.6053098913752288</v>
      </c>
      <c r="AI5" s="49">
        <f>MAX(C7,Q7)</f>
        <v>34.878064999999999</v>
      </c>
      <c r="AJ5" s="49"/>
      <c r="AK5" s="49"/>
      <c r="AL5" s="49"/>
      <c r="AM5" s="49"/>
    </row>
    <row r="6" spans="1:46" s="58" customFormat="1">
      <c r="A6" s="56"/>
      <c r="B6" s="49">
        <f ca="1">result!C5</f>
        <v>3911.364</v>
      </c>
      <c r="C6" s="49">
        <f ca="1">result!D5</f>
        <v>35.957551000000002</v>
      </c>
      <c r="D6" s="49">
        <f>LOG10(B6)</f>
        <v>3.592328234217383</v>
      </c>
      <c r="E6" s="49">
        <f>D6*D6</f>
        <v>12.90482214235538</v>
      </c>
      <c r="F6" s="49">
        <f>D6*D6*D6</f>
        <v>46.35835693953689</v>
      </c>
      <c r="G6" s="49">
        <f xml:space="preserve"> D4*(E5*F7-E7*F5)-D5*(E4*F7-E7*F4)+ D7*(E4*F5-E5*F4)</f>
        <v>-1.2114680714194463</v>
      </c>
      <c r="H6" s="49">
        <f>(D5*(C6*F7-C7*F6)-D6*(C5*F7-C7*F5)+ D7*(C5*F6-C6*F5)-D4*(C6*F7-C7*F6)+D6*(C4*F7-C7*F4)- D7*(C4*F6-C6*F4)+D4*(C5*F7-C7*F5)-D5*(C4*F7-C7*F4)+ D7*(C4*F5-C5*F4)-D4*(C5*F6-C6*F5)+D5*(C4*F6-C6*F4)- D6*(C4*F5-C5*F4))/SUM(G4:G7)</f>
        <v>46.499540609757361</v>
      </c>
      <c r="I6" s="49">
        <f>H4*(I5-I4)+H5*(POWER(I5,2)-POWER(I4,2))/2+H6*(POWER(I5,3)- POWER(I4,3))/3+ H7*(POWER(I5,4)-POWER(I4,4))/4</f>
        <v>-17.539471225565649</v>
      </c>
      <c r="J6" s="49">
        <f>C6*C6</f>
        <v>1292.9454739176012</v>
      </c>
      <c r="K6" s="49">
        <f>C6*C6*C6</f>
        <v>46491.152818611321</v>
      </c>
      <c r="L6" s="49">
        <f xml:space="preserve"> C4*(J5*K7-J7*K5)-C5*(J4*K7-J7*K4)+ C7*(J4*K5-J5*K4)</f>
        <v>-186782.52279564738</v>
      </c>
      <c r="M6" s="49">
        <f>(C5*(D6*K7-D7*K6)-C6*(D5*K7-D7*K5)+ C7*(D5*K6-D6*K5)-C4*(D6*K7-D7*K6)+C6*(D4*K7-D7*K4)- C7*(D4*K6-D6*K4)+C4*(D5*K7-D7*K5)-C5*(D4*K7-D7*K4)+ C7*(D4*K5-D5*K4)-C4*(D5*K6-D6*K5)+C5*(D4*K6-D6*K4)- C6*(D4*K5-D5*K4))/SUM(L4:L7)</f>
        <v>-0.76386078981005578</v>
      </c>
      <c r="N6" s="49">
        <f>M4*(N5-N4)+M5*(POWER(N5,2)-POWER(N4,2))/2+M6*(POWER(N5,3)- POWER(N4,3))/3+ M7*(POWER(N5,4)-POWER(N4,4))/4</f>
        <v>-9.9871484289421915</v>
      </c>
      <c r="O6" s="57"/>
      <c r="P6" s="58">
        <f ca="1">result!E5</f>
        <v>3901.3519999999999</v>
      </c>
      <c r="Q6" s="58">
        <f ca="1">result!F5</f>
        <v>35.979927000000004</v>
      </c>
      <c r="R6" s="49">
        <f>LOG10(P6)</f>
        <v>3.5912151363566491</v>
      </c>
      <c r="S6" s="49">
        <f>R6*R6</f>
        <v>12.896826155597106</v>
      </c>
      <c r="T6" s="49">
        <f>R6*R6*R6</f>
        <v>46.315277300940657</v>
      </c>
      <c r="U6" s="49">
        <f xml:space="preserve"> R4*(S5*T7-S7*T5)-R5*(S4*T7-S7*T4)+ R7*(S4*T5-S5*T4)</f>
        <v>-1.1933280179479198</v>
      </c>
      <c r="V6" s="49">
        <f>(R5*(Q6*T7-Q7*T6)-R6*(Q5*T7-Q7*T5)+ R7*(Q5*T6-Q6*T5)-R4*(Q6*T7-Q7*T6)+R6*(Q4*T7-Q7*T4)- R7*(Q4*T6-Q6*T4)+R4*(Q5*T7-Q7*T5)-R5*(Q4*T7-Q7*T4)+ R7*(Q4*T5-Q5*T4)-R4*(Q5*T6-Q6*T5)+R5*(Q4*T6-Q6*T4)- R6*(Q4*T5-Q5*T4))/SUM(U4:U7)</f>
        <v>50.737249943173779</v>
      </c>
      <c r="W6" s="49">
        <f>V4*(I5-I4)+V5*(POWER(I5,2)-POWER(I4,2))/2+V6*(POWER(I5,3)- POWER(I4,3))/3+ V7*(POWER(I5,4)-POWER(I4,4))/4</f>
        <v>-17.554729707432799</v>
      </c>
      <c r="X6" s="49"/>
      <c r="Y6" s="49">
        <f>Q6*Q6</f>
        <v>1294.5551469253292</v>
      </c>
      <c r="Z6" s="49">
        <f>Q6*Q6*Q6</f>
        <v>46577.999683847622</v>
      </c>
      <c r="AA6" s="49">
        <f xml:space="preserve"> Q4*(Y5*Z7-Y7*Z5)-Q5*(Y4*Z7-Y7*Z4)+ Q7*(Y4*Z5-Y5*Z4)</f>
        <v>-187683.34975538403</v>
      </c>
      <c r="AB6" s="49">
        <f>(Q5*(R6*Z7-R7*Z6)-Q6*(R5*Z7-R7*Z5)+ Q7*(R5*Z6-R6*Z5)-Q4*(R6*Z7-R7*Z6)+Q6*(R4*Z7-R7*Z4)- Q7*(R4*Z6-R6*Z4)+Q4*(R5*Z7-R7*Z5)-Q5*(R4*Z7-R7*Z4)+ Q7*(R4*Z5-R5*Z4)-Q4*(R5*Z6-R6*Z5)+Q5*(R4*Z6-R6*Z4)- Q6*(R4*Z5-R5*Z4))/SUM(AA4:AA7)</f>
        <v>-0.79021578242941748</v>
      </c>
      <c r="AC6" s="49">
        <f>AB4*(N5-N4)+AB5*(POWER(N5,2)-POWER(N4,2))/2+AB6*(POWER(N5,3)- POWER(N4,3))/3+ AB7*(POWER(N5,4)-POWER(N4,4))/4</f>
        <v>-9.9719989812832637</v>
      </c>
      <c r="AD6" s="49">
        <f>(D6-AD4-C6*AD5)/C6/C6</f>
        <v>2.6982282647915506E-2</v>
      </c>
      <c r="AE6" s="49">
        <f>(R6-AE4-Q6*AE5)/Q6/Q6</f>
        <v>2.727430331492087E-2</v>
      </c>
      <c r="AF6" s="49"/>
      <c r="AG6" s="49">
        <f>((D7-AG5)*C6*C6-(D6-AG5)*C7*C7)/(C7*C6*C6-C6*C7*C7)</f>
        <v>-0.35920920323457228</v>
      </c>
      <c r="AH6" s="49">
        <f>((R7-AH5)*Q6*Q6-(R6-AH5)*Q7*Q7)/(Q7*Q6*Q6-Q6*Q7*Q7)</f>
        <v>-0.33097198632180685</v>
      </c>
      <c r="AI6" s="49"/>
      <c r="AJ6" s="49"/>
      <c r="AK6" s="49"/>
      <c r="AL6" s="49"/>
      <c r="AM6" s="49"/>
    </row>
    <row r="7" spans="1:46" s="58" customFormat="1">
      <c r="A7" s="56"/>
      <c r="B7" s="49">
        <f ca="1">result!C6</f>
        <v>2636.82</v>
      </c>
      <c r="C7" s="49">
        <f ca="1">result!D6</f>
        <v>34.863055000000003</v>
      </c>
      <c r="D7" s="49">
        <f>LOG10(B7)</f>
        <v>3.4210804841070921</v>
      </c>
      <c r="E7" s="49">
        <f>D7*D7</f>
        <v>11.703791678738416</v>
      </c>
      <c r="F7" s="49">
        <f>D7*D7*D7</f>
        <v>40.039613302186972</v>
      </c>
      <c r="G7" s="49">
        <f>-D4*(E5*F6-E6*F5)+D5*(E4*F6-E6*F4)- D6*(E4*F5-E5*F4)</f>
        <v>0.4093154756588433</v>
      </c>
      <c r="H7" s="49">
        <f>(D5*(E6*C7-E7*C6)-D6*(E5*C7-E7*C5)+ D7*(E5*C6-E6*C5)-D4*(E6*C7-E7*C6)+D6*(E4*C7-E7*C4)- D7*(E4*C6-E6*C4)+D4*(E5*C7-E7*C5)-D5*(E4*C7-E7*C4)+ D7*(E4*C5-E5*C4)-D4*(E5*C6-E6*C5)+D5*(E4*C6-E6*C4)- D6*(E4*C5-E5*C4))/SUM(G4:G7)</f>
        <v>-4.4693833539796302</v>
      </c>
      <c r="I7" s="49"/>
      <c r="J7" s="49">
        <f>C7*C7</f>
        <v>1215.4326039330251</v>
      </c>
      <c r="K7" s="49">
        <f>C7*C7*C7</f>
        <v>42373.693719710274</v>
      </c>
      <c r="L7" s="49">
        <f>-C4*(J5*K6-J6*K5)+C5*(J4*K6-J6*K4)- C6*(J4*K5-J5*K4)</f>
        <v>54982.77011051029</v>
      </c>
      <c r="M7" s="49">
        <f>(C5*(J6*D7-J7*D6)-C6*(J5*D7-J7*D5)+ C7*(J5*D6-J6*D5)-C4*(J6*D7-J7*D6)+C6*(J4*D7-J7*D4)- C7*(J4*D6-J6*D4)+C4*(J5*D7-J7*D5)-C5*(J4*D7-J7*D4)+ C7*(J4*D5-J5*D4)-C4*(J5*D6-J6*D5)+C5*(J4*D6-J6*D4)- C6*(J4*D5-J5*D4))/SUM(L4:L7)</f>
        <v>7.1558791841535782E-3</v>
      </c>
      <c r="N7" s="49"/>
      <c r="O7" s="57"/>
      <c r="P7" s="58">
        <f ca="1">result!E6</f>
        <v>2627.1239999999998</v>
      </c>
      <c r="Q7" s="58">
        <f ca="1">result!F6</f>
        <v>34.878064999999999</v>
      </c>
      <c r="R7" s="49">
        <f>LOG10(P7)</f>
        <v>3.419480571927608</v>
      </c>
      <c r="S7" s="49">
        <f>R7*R7</f>
        <v>11.692847381790362</v>
      </c>
      <c r="T7" s="49">
        <f>R7*R7*R7</f>
        <v>39.983464452546741</v>
      </c>
      <c r="U7" s="49">
        <f>-R4*(S5*T6-S6*T5)+R5*(S4*T6-S6*T4)- R6*(S4*T5-S5*T4)</f>
        <v>0.40013197182861404</v>
      </c>
      <c r="V7" s="49">
        <f>(R5*(S6*Q7-S7*Q6)-R6*(S5*Q7-S7*Q5)+ R7*(S5*Q6-S6*Q5)-R4*(S6*Q7-S7*Q6)+R6*(S4*Q7-S7*Q4)- R7*(S4*Q6-S6*Q4)+R4*(S5*Q7-S7*Q5)-R5*(S4*Q7-S7*Q4)+ R7*(S4*Q5-S5*Q4)-R4*(S5*Q6-S6*Q5)+R5*(S4*Q6-S6*Q4)- R6*(S4*Q5-S5*Q4))/SUM(U4:U7)</f>
        <v>-4.8588111210389888</v>
      </c>
      <c r="W7" s="49"/>
      <c r="X7" s="49">
        <f>(W6-I6)/(I5-I4)</f>
        <v>3.160922275414707E-2</v>
      </c>
      <c r="Y7" s="49">
        <f>Q7*Q7</f>
        <v>1216.4794181442251</v>
      </c>
      <c r="Z7" s="49">
        <f>Q7*Q7*Q7</f>
        <v>42428.448217196463</v>
      </c>
      <c r="AA7" s="49">
        <f>-Q4*(Y5*Z6-Y6*Z5)+Q5*(Y4*Z6-Y6*Z4)- Q6*(Y4*Z5-Y5*Z4)</f>
        <v>54982.440211355686</v>
      </c>
      <c r="AB7" s="49">
        <f>(Q5*(Y6*R7-Y7*R6)-Q6*(Y5*R7-Y7*R5)+ Q7*(Y5*R6-Y6*R5)-Q4*(Y6*R7-Y7*R6)+Q6*(Y4*R7-Y7*R4)- Q7*(Y4*R6-Y6*R4)+Q4*(Y5*R7-Y7*R5)-Q5*(Y4*R7-Y7*R4)+ Q7*(Y4*R5-Y5*R4)-Q4*(Y5*R6-Y6*R5)+Q5*(Y4*R6-Y6*R4)- Q6*(Y4*R5-Y5*R4))/SUM(AA4:AA7)</f>
        <v>7.3923655861840446E-3</v>
      </c>
      <c r="AC7" s="49"/>
      <c r="AD7" s="49"/>
      <c r="AE7" s="49"/>
      <c r="AF7" s="49">
        <f xml:space="preserve"> POWER(10,(AD4*(AF4-AF5)+AD5*(AF4*AF4-AF5*AF5)/2+AD6*(AF4*AF4*AF4-AF5*AF5*AF5)/3)/(AF4-AF5))</f>
        <v>6836.3084634286033</v>
      </c>
      <c r="AG7" s="49">
        <f>(D7-AG5-C7*AG6)/C7/C7</f>
        <v>7.2813816121893903E-3</v>
      </c>
      <c r="AH7" s="49">
        <f>(R7-AH5-Q7*AH6)/Q7/Q7</f>
        <v>6.8705092811299582E-3</v>
      </c>
      <c r="AI7" s="49">
        <f xml:space="preserve"> POWER(10,(AG5*(AI4-AI5)+AG6*(AI4*AI4-AI5*AI5)/2+AG7*(AI4*AI4*AI4-AI5*AI5*AI5)/3)/(AI4-AI5))</f>
        <v>3209.2641697672912</v>
      </c>
      <c r="AJ7" s="49"/>
      <c r="AK7" s="49">
        <f>(POWER(10,(AC6-N6)/(N5-N4))-1)*100</f>
        <v>-1.2659022627023897</v>
      </c>
      <c r="AL7" s="49">
        <f xml:space="preserve"> IF(AF4&gt;AF5,(POWER(10,(AE4*(AF4-AF5)+AE5*(AF4*AF4-AF5*AF5)/2+AE6*(AF4*AF4*AF4-AF5*AF5*AF5)/3)/(AF4-AF5))/AF7-1)*100,99)</f>
        <v>-1.7646072545680402</v>
      </c>
      <c r="AM7" s="49">
        <f xml:space="preserve"> IF(AI4&gt;AI5,(POWER(10,(AH5*(AI4-AI5)+AH6*(AI4*AI4-
AI5*AI5)/2+AH7*(AI4*AI4*AI4-AI5*AI5*AI5)/3)/(AI4-AI5))/AI7-1)*100,99)</f>
        <v>-0.96668683009564216</v>
      </c>
    </row>
    <row r="8" spans="1:46" s="58" customFormat="1">
      <c r="A8" s="5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57"/>
      <c r="P8" s="26"/>
      <c r="Q8" s="26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</row>
    <row r="9" spans="1:46" s="58" customFormat="1">
      <c r="A9" s="59" t="s">
        <v>63</v>
      </c>
      <c r="B9" s="49">
        <f ca="1">result!C8</f>
        <v>13465.9728</v>
      </c>
      <c r="C9" s="49">
        <f ca="1">result!D8</f>
        <v>35.192467999999998</v>
      </c>
      <c r="D9" s="49">
        <f>LOG10(B9)</f>
        <v>4.1292377328987584</v>
      </c>
      <c r="E9" s="49">
        <f>D9*D9</f>
        <v>17.050604254794877</v>
      </c>
      <c r="F9" s="49">
        <f>D9*D9*D9</f>
        <v>70.405998457623127</v>
      </c>
      <c r="G9" s="49">
        <f>D10*(E11*F12-E12*F11)-D11*(E10*F12-E12*F10)+ D12*(E10*F11-E11*F10)</f>
        <v>-0.49996039185404584</v>
      </c>
      <c r="H9" s="49">
        <f>(C9*G9+C10*G10+C11*G11+C12*G12)/SUM(G9:G12)</f>
        <v>-43.003304796206798</v>
      </c>
      <c r="I9" s="49">
        <f>IF(D9&lt;D12,MAX(D9,R9),MIN(D9,R9))</f>
        <v>4.0821034019859646</v>
      </c>
      <c r="J9" s="49">
        <f>C9*C9</f>
        <v>1238.509803931024</v>
      </c>
      <c r="K9" s="49">
        <f>C9*C9*C9</f>
        <v>43586.216642528831</v>
      </c>
      <c r="L9" s="49">
        <f>C10*(J11*K12-J12*K11)-C11*(J10*K12-J12*K10)+ C12*(J10*K11-J11*K10)</f>
        <v>-9531.8434243500233</v>
      </c>
      <c r="M9" s="49">
        <f>(D9*L9+D10*L10+D11*L11+D12*L12)/SUM(L9:L12)</f>
        <v>551.78198216151122</v>
      </c>
      <c r="N9" s="49">
        <f>IF(C9&lt;C12,MAX(C9,Q9),MIN(C9,Q9))</f>
        <v>35.192467999999998</v>
      </c>
      <c r="O9" s="57"/>
      <c r="P9" s="58">
        <f ca="1">result!E8</f>
        <v>12081.0144</v>
      </c>
      <c r="Q9" s="58">
        <f ca="1">result!F8</f>
        <v>35.399844999999999</v>
      </c>
      <c r="R9" s="49">
        <f>LOG10(P9)</f>
        <v>4.0821034019859646</v>
      </c>
      <c r="S9" s="49">
        <f>R9*R9</f>
        <v>16.663568184505387</v>
      </c>
      <c r="T9" s="49">
        <f>R9*R9*R9</f>
        <v>68.022408375194516</v>
      </c>
      <c r="U9" s="49">
        <f>R10*(S11*T12-S12*T11)-R11*(S10*T12-S12*T10)+ R12*(S10*T11-S11*T10)</f>
        <v>-0.44959019846011472</v>
      </c>
      <c r="V9" s="49">
        <f>(Q9*U9+Q10*U10+Q11*U11+Q12*U12)/SUM(U9:U12)</f>
        <v>-159.7112771103109</v>
      </c>
      <c r="W9" s="49"/>
      <c r="X9" s="49"/>
      <c r="Y9" s="49">
        <f>Q9*Q9</f>
        <v>1253.149026024025</v>
      </c>
      <c r="Z9" s="49">
        <f>Q9*Q9*Q9</f>
        <v>44361.281283151453</v>
      </c>
      <c r="AA9" s="49">
        <f>Q10*(Y11*Z12-Y12*Z11)-Q11*(Y10*Z12-Y12*Z10)+ Q12*(Y10*Z11-Y11*Z10)</f>
        <v>-11292.990905381739</v>
      </c>
      <c r="AB9" s="49">
        <f>(R9*AA9+R10*AA10+R11*AA11+R12*AA12)/SUM(AA9:AA12)</f>
        <v>1177.6692087081606</v>
      </c>
      <c r="AC9" s="49"/>
      <c r="AD9" s="49">
        <f>(D11*(C10*C9*C9-C9*C10*C10)-D10*(C11*C9*C9-C9*C11*C11)+D9*(C11*C10*C10-C10*C11*C11))/(C10*C9*C9-C9*C10*C10-C11*C9*C9+C9*C11*C11+C11*C10*C10-C10*C11*C11)</f>
        <v>-10.87211771725018</v>
      </c>
      <c r="AE9" s="49">
        <f>(R11*(Q10*Q9*Q9-Q9*Q10*Q10)-R10*(Q11*Q9*Q9-Q9*Q11*Q11)+R9*(Q11*Q10*Q10-Q10*Q11*Q11))/(Q10*Q9*Q9-Q9*Q10*Q10-Q11*Q9*Q9+Q9*Q11*Q11+Q11*Q10*Q10-Q10*Q11*Q11)</f>
        <v>-4.3904037917769179</v>
      </c>
      <c r="AF9" s="49">
        <f>MIN(C9,Q9)</f>
        <v>35.192467999999998</v>
      </c>
      <c r="AG9" s="49"/>
      <c r="AH9" s="49"/>
      <c r="AI9" s="49">
        <f>MIN(C11,Q11)</f>
        <v>34.406820000000003</v>
      </c>
      <c r="AJ9" s="49"/>
      <c r="AK9" s="49"/>
      <c r="AL9" s="49"/>
      <c r="AM9" s="49"/>
    </row>
    <row r="10" spans="1:46" s="58" customFormat="1">
      <c r="A10" s="59"/>
      <c r="B10" s="49">
        <f ca="1">result!C9</f>
        <v>10051.113600000001</v>
      </c>
      <c r="C10" s="49">
        <f ca="1">result!D9</f>
        <v>34.819920000000003</v>
      </c>
      <c r="D10" s="49">
        <f>LOG10(B10)</f>
        <v>4.0022141815119765</v>
      </c>
      <c r="E10" s="49">
        <f>D10*D10</f>
        <v>16.017718354695582</v>
      </c>
      <c r="F10" s="49">
        <f>D10*D10*D10</f>
        <v>64.10633955462734</v>
      </c>
      <c r="G10" s="49">
        <f>-D9*(E11*F12-E12*F11)+D11*(E9*F12-E12*F9)- D12*(E9*F11-E11*F9)</f>
        <v>1.3548994923251598</v>
      </c>
      <c r="H10" s="49">
        <f>(C10*(E11*F12-E12*F11)-C11*(E10*F12-E12*F10)+ C12*(E10*F11-E11*F10)-C9*(E11*F12-E12*F11)+C11*(E9*F12-E12*F9)- C12*(E9*F11-E11*F9)+C9*(E10*F12-E12*F10)-C10*(E9*F12-E12*F9)+ C12*(E9*F10-E10*F9)-C9*(E10*F11-E11*F10)+C10*(E9*F11-E11*F9)- C11*(E9*F10-E10*F9))/SUM(G9:G12)</f>
        <v>52.829530389690575</v>
      </c>
      <c r="I10" s="49">
        <f>IF(D9&lt;D12,MIN(D12,R12),MAX(D12,R12))</f>
        <v>3.6721104245729541</v>
      </c>
      <c r="J10" s="49">
        <f>C10*C10</f>
        <v>1212.4268288064002</v>
      </c>
      <c r="K10" s="49">
        <f>C10*C10*C10</f>
        <v>42216.605184892556</v>
      </c>
      <c r="L10" s="49">
        <f>-C9*(J11*K12-J12*K11)+C11*(J9*K12-J12*K9)- C12*(J9*K11-J11*K9)</f>
        <v>25224.901831038296</v>
      </c>
      <c r="M10" s="49">
        <f>(D10*(J11*K12-J12*K11)-D11*(J10*K12-J12*K10)+ D12*(J10*K11-J11*K10)-D9*(J11*K12-J12*K11)+D11*(J9*K12-J12*K9)- D12*(J9*K11-J11*K9)+D9*(J10*K12-J12*K10)-D10*(J9*K12-J12*K9)+ D12*(J9*K10-J10*K9)-D9*(J10*K11-J11*K10)+D10*(J9*K11-J11*K9)- D11*(J9*K10-J10*K9))/SUM(L9:L12)</f>
        <v>-47.987379865364773</v>
      </c>
      <c r="N10" s="49">
        <f>IF(C9&lt;C12,MIN(C12,Q12),MAX(C12,Q12))</f>
        <v>33.970889999999997</v>
      </c>
      <c r="O10" s="57"/>
      <c r="P10" s="58">
        <f ca="1">result!E9</f>
        <v>8967.2255999999998</v>
      </c>
      <c r="Q10" s="58">
        <f ca="1">result!F9</f>
        <v>35.015452000000003</v>
      </c>
      <c r="R10" s="49">
        <f>LOG10(P10)</f>
        <v>3.9526580959998978</v>
      </c>
      <c r="S10" s="49">
        <f>R10*R10</f>
        <v>15.623506023873537</v>
      </c>
      <c r="T10" s="49">
        <f>R10*R10*R10</f>
        <v>61.754377573166906</v>
      </c>
      <c r="U10" s="49">
        <f>-R9*(S11*T12-S12*T11)+R11*(S9*T12-S12*T9)- R12*(S9*T11-S11*T9)</f>
        <v>1.247828600711415</v>
      </c>
      <c r="V10" s="49">
        <f>(Q10*(S11*T12-S12*T11)-Q11*(S10*T12-S12*T10)+ Q12*(S10*T11-S11*T10)-Q9*(S11*T12-S12*T11)+Q11*(S9*T12-S12*T9)- Q12*(S9*T11-S11*T9)+Q9*(S10*T12-S12*T10)-Q10*(S9*T12-S12*T9)+ Q12*(S9*T10-S10*T9)-Q9*(S10*T11-S11*T10)+Q10*(S9*T11-S11*T9)- Q11*(S9*T10-S10*T9))/SUM(U9:U12)</f>
        <v>141.79043106825111</v>
      </c>
      <c r="W10" s="49"/>
      <c r="X10" s="49"/>
      <c r="Y10" s="49">
        <f>Q10*Q10</f>
        <v>1226.0818787643043</v>
      </c>
      <c r="Z10" s="49">
        <f>Q10*Q10*Q10</f>
        <v>42931.811173941322</v>
      </c>
      <c r="AA10" s="49">
        <f>-Q9*(Y11*Z12-Y12*Z11)+Q11*(Y9*Z12-Y12*Z9)- Q12*(Y9*Z11-Y11*Z9)</f>
        <v>29842.815845638514</v>
      </c>
      <c r="AB10" s="49">
        <f>(R10*(Y11*Z12-Y12*Z11)-R11*(Y10*Z12-Y12*Z10)+ R12*(Y10*Z11-Y11*Z10)-R9*(Y11*Z12-Y12*Z11)+R11*(Y9*Z12-Y12*Z9)- R12*(Y9*Z11-Y11*Z9)+R9*(Y10*Z12-Y12*Z10)-R10*(Y9*Z12-Y12*Z9)+ R12*(Y9*Z10-Y10*Z9)-R9*(Y10*Z11-Y11*Z10)+R10*(Y9*Z11-Y11*Z9)- R11*(Y9*Z10-Y10*Z9))/SUM(AA9:AA12)</f>
        <v>-101.17913434470262</v>
      </c>
      <c r="AC10" s="49"/>
      <c r="AD10" s="49">
        <f>((D11-AD9)*C10*C10-(D10-AD9)*C11*C11)/(C11*C10*C10-C10*C11*C11)</f>
        <v>0.51248600250666998</v>
      </c>
      <c r="AE10" s="49">
        <f>((R11-AE9)*Q10*Q10-(R10-AE9)*Q11*Q11)/(Q11*Q10*Q10-Q10*Q11*Q11)</f>
        <v>0.14085290836269507</v>
      </c>
      <c r="AF10" s="49">
        <f>MAX(C10,Q10)</f>
        <v>35.015452000000003</v>
      </c>
      <c r="AG10" s="49">
        <f>(D12*(C11*C10*C10-C10*C11*C11)-D11*(C12*C10*C10-C10*C12*C12)+D10*(C12*C11*C11-C11*C12*C12))/(C11*C10*C10-C10*C11*C11-C12*C10*C10+C10*C12*C12+C12*C11*C11-C11*C12*C12)</f>
        <v>10.89337776269261</v>
      </c>
      <c r="AH10" s="49">
        <f>(R12*(Q11*Q10*Q10-Q10*Q11*Q11)-R11*(Q12*Q10*Q10-Q10*Q12*Q12)+R10*(Q12*Q11*Q11-Q11*Q12*Q12))/(Q11*Q10*Q10-Q10*Q11*Q11-Q12*Q10*Q10+Q10*Q12*Q12+Q12*Q11*Q11-Q11*Q12*Q12)</f>
        <v>43.324771591031478</v>
      </c>
      <c r="AI10" s="49">
        <f>MAX(C12,Q12)</f>
        <v>33.970889999999997</v>
      </c>
      <c r="AJ10" s="49"/>
      <c r="AK10" s="49"/>
      <c r="AL10" s="49"/>
      <c r="AM10" s="49"/>
    </row>
    <row r="11" spans="1:46" s="58" customFormat="1">
      <c r="A11" s="59"/>
      <c r="B11" s="49">
        <f ca="1">result!C10</f>
        <v>7253.8559999999998</v>
      </c>
      <c r="C11" s="49">
        <f ca="1">result!D10</f>
        <v>34.406820000000003</v>
      </c>
      <c r="D11" s="49">
        <f>LOG10(B11)</f>
        <v>3.860568929928434</v>
      </c>
      <c r="E11" s="49">
        <f>D11*D11</f>
        <v>14.903992462728775</v>
      </c>
      <c r="F11" s="49">
        <f>D11*D11*D11</f>
        <v>57.537890233498274</v>
      </c>
      <c r="G11" s="49">
        <f xml:space="preserve"> D9*(E10*F12-E12*F10)-D10*(E9*F12-E12*F9)+ D12*(E9*F10-E10*F9)</f>
        <v>-1.1632092055750292</v>
      </c>
      <c r="H11" s="49">
        <f>(D10*(C11*F12-C12*F11)-D11*(C10*F12-C12*F10)+ D12*(C10*F11-C11*F10)-D9*(C11*F12-C12*F11)+D11*(C9*F12-C12*F9)- D12*(C9*F11-C11*F9)+D9*(C10*F12-C12*F10)-D10*(C9*F12-C12*F9)+ D12*(C9*F10-C10*F9)-D9*(C10*F11-C11*F10)+D10*(C9*F11-C11*F9)- D11*(C9*F10-C10*F9))/SUM(G9:G12)</f>
        <v>-12.550585675292162</v>
      </c>
      <c r="I11" s="49">
        <f>H9*(I10-I9)+H10*(POWER(I10,2)-POWER(I9,2))/2+H11*(POWER(I10,3)- POWER(I9,3))/3+ H12*(POWER(I10,4)-POWER(I9,4))/4</f>
        <v>-14.124675634024953</v>
      </c>
      <c r="J11" s="49">
        <f>C11*C11</f>
        <v>1183.8292625124002</v>
      </c>
      <c r="K11" s="49">
        <f>C11*C11*C11</f>
        <v>40731.800345996904</v>
      </c>
      <c r="L11" s="49">
        <f xml:space="preserve"> C9*(J10*K12-J12*K10)-C10*(J9*K12-J12*K9)+ C12*(J9*K10-J10*K9)</f>
        <v>-20790.819590367377</v>
      </c>
      <c r="M11" s="49">
        <f>(C10*(D11*K12-D12*K11)-C11*(D10*K12-D12*K10)+ C12*(D10*K11-D11*K10)-C9*(D11*K12-D12*K11)+C11*(D9*K12-D12*K9)- C12*(D9*K11-D11*K9)+C9*(D10*K12-D12*K10)-C10*(D9*K12-D12*K9)+ C12*(D9*K10-D10*K9)-C9*(D10*K11-D11*K10)+C10*(D9*K11-D11*K9)- C11*(D9*K10-D10*K9))/SUM(L9:L12)</f>
        <v>1.3910272007282474</v>
      </c>
      <c r="N11" s="49">
        <f>M9*(N10-N9)+M10*(POWER(N10,2)-POWER(N9,2))/2+M11*(POWER(N10,3)- POWER(N9,3))/3+ M12*(POWER(N10,4)-POWER(N9,4))/4</f>
        <v>-4.7899309298439903</v>
      </c>
      <c r="O11" s="57"/>
      <c r="P11" s="58">
        <f ca="1">result!E10</f>
        <v>6478.5119999999997</v>
      </c>
      <c r="Q11" s="58">
        <f ca="1">result!F10</f>
        <v>34.593392000000001</v>
      </c>
      <c r="R11" s="49">
        <f>LOG10(P11)</f>
        <v>3.8114752675376873</v>
      </c>
      <c r="S11" s="49">
        <f>R11*R11</f>
        <v>14.527343715051485</v>
      </c>
      <c r="T11" s="49">
        <f>R11*R11*R11</f>
        <v>55.370611272937801</v>
      </c>
      <c r="U11" s="49">
        <f xml:space="preserve"> R9*(S10*T12-S12*T10)-R10*(S9*T12-S12*T9)+ R12*(S9*T10-S10*T9)</f>
        <v>-1.1022721858774531</v>
      </c>
      <c r="V11" s="49">
        <f>(R10*(Q11*T12-Q12*T11)-R11*(Q10*T12-Q12*T10)+ R12*(Q10*T11-Q11*T10)-R9*(Q11*T12-Q12*T11)+R11*(Q9*T12-Q12*T9)- R12*(Q9*T11-Q11*T9)+R9*(Q10*T12-Q12*T10)-R10*(Q9*T12-Q12*T9)+ R12*(Q9*T10-Q10*T9)-R9*(Q10*T11-Q11*T10)+R10*(Q9*T11-Q11*T9)- R11*(Q9*T10-Q10*T9))/SUM(U9:U12)</f>
        <v>-35.093255584718868</v>
      </c>
      <c r="W11" s="49">
        <f>V9*(I10-I9)+V10*(POWER(I10,2)-POWER(I9,2))/2+V11*(POWER(I10,3)- POWER(I9,3))/3+ V12*(POWER(I10,4)-POWER(I9,4))/4</f>
        <v>-14.26079979804237</v>
      </c>
      <c r="X11" s="49"/>
      <c r="Y11" s="49">
        <f>Q11*Q11</f>
        <v>1196.702770065664</v>
      </c>
      <c r="Z11" s="49">
        <f>Q11*Q11*Q11</f>
        <v>41398.008032367383</v>
      </c>
      <c r="AA11" s="49">
        <f xml:space="preserve"> Q9*(Y10*Z12-Y12*Z10)-Q10*(Y9*Z12-Y12*Z9)+ Q12*(Y9*Z10-Y10*Z9)</f>
        <v>-24159.963160857558</v>
      </c>
      <c r="AB11" s="49">
        <f>(Q10*(R11*Z12-R12*Z11)-Q11*(R10*Z12-R12*Z10)+ Q12*(R10*Z11-R11*Z10)-Q9*(R11*Z12-R12*Z11)+Q11*(R9*Z12-R12*Z9)- Q12*(R9*Z11-R11*Z9)+Q9*(R10*Z12-R12*Z10)-Q10*(R9*Z12-R12*Z9)+ Q12*(R9*Z10-R10*Z9)-Q9*(R10*Z11-R11*Z10)+Q10*(R9*Z11-R11*Z9)- Q11*(R9*Z10-R10*Z9))/SUM(AA9:AA12)</f>
        <v>2.8975274457846392</v>
      </c>
      <c r="AC11" s="49">
        <f>AB9*(N10-N9)+AB10*(POWER(N10,2)-POWER(N9,2))/2+AB11*(POWER(N10,3)- POWER(N9,3))/3+ AB12*(POWER(N10,4)-POWER(N9,4))/4</f>
        <v>-4.6570996752391238</v>
      </c>
      <c r="AD11" s="49">
        <f>(D11-AD9-C11*AD10)/C11/C11</f>
        <v>-2.4499537943779726E-3</v>
      </c>
      <c r="AE11" s="49">
        <f>(R11-AE9-Q11*AE10)/Q11/Q11</f>
        <v>2.7820602318829211E-3</v>
      </c>
      <c r="AF11" s="49"/>
      <c r="AG11" s="49">
        <f>((D12-AG10)*C11*C11-(D11-AG10)*C12*C12)/(C12*C11*C11-C11*C12*C12)</f>
        <v>-0.74519393794173372</v>
      </c>
      <c r="AH11" s="49">
        <f>((R12-AH10)*Q11*Q11-(R11-AH10)*Q12*Q12)/(Q12*Q11*Q11-Q11*Q12*Q12)</f>
        <v>-2.6011509459203772</v>
      </c>
      <c r="AI11" s="49"/>
      <c r="AJ11" s="49"/>
      <c r="AK11" s="49"/>
      <c r="AL11" s="49"/>
      <c r="AM11" s="49"/>
    </row>
    <row r="12" spans="1:46" s="58" customFormat="1">
      <c r="A12" s="59"/>
      <c r="B12" s="49">
        <f ca="1">result!C11</f>
        <v>4700.1360000000004</v>
      </c>
      <c r="C12" s="49">
        <f ca="1">result!D11</f>
        <v>33.831096000000002</v>
      </c>
      <c r="D12" s="49">
        <f>LOG10(B12)</f>
        <v>3.6721104245729541</v>
      </c>
      <c r="E12" s="49">
        <f>D12*D12</f>
        <v>13.484394970257361</v>
      </c>
      <c r="F12" s="49">
        <f>D12*D12*D12</f>
        <v>49.516187339341165</v>
      </c>
      <c r="G12" s="49">
        <f>-D9*(E10*F11-E11*F10)+D10*(E9*F11-E11*F9)- D11*(E9*F10-E10*F9)</f>
        <v>0.30840757477298553</v>
      </c>
      <c r="H12" s="49">
        <f>(D10*(E11*C12-E12*C11)-D11*(E10*C12-E12*C10)+ D12*(E10*C11-E11*C10)-D9*(E11*C12-E12*C11)+D11*(E9*C12-E12*C9)- D12*(E9*C11-E11*C9)+D9*(E10*C12-E12*C10)-D10*(E9*C12-E12*C9)+ D12*(E9*C10-E10*C9)-D9*(E10*C11-E11*C10)+D10*(E9*C11-E11*C9)- D11*(E9*C10-E10*C9))/SUM(G9:G12)</f>
        <v>1.0516881174859372</v>
      </c>
      <c r="I12" s="49"/>
      <c r="J12" s="49">
        <f>C12*C12</f>
        <v>1144.5430565612162</v>
      </c>
      <c r="K12" s="49">
        <f>C12*C12*C12</f>
        <v>38721.146022655936</v>
      </c>
      <c r="L12" s="49">
        <f>-C9*(J10*K11-J11*K10)+C10*(J9*K11-J11*K9)- C11*(J9*K10-J10*K9)</f>
        <v>5097.8548914417624</v>
      </c>
      <c r="M12" s="49">
        <f>(C10*(J11*D12-J12*D11)-C11*(J10*D12-J12*D10)+ C12*(J10*D11-J11*D10)-C9*(J11*D12-J12*D11)+C11*(J9*D12-J12*D9)- C12*(J9*D11-J11*D9)+C9*(J10*D12-J12*D10)-C10*(J9*D12-J12*D9)+ C12*(J9*D10-J10*D9)-C9*(J10*D11-J11*D10)+C10*(J9*D11-J11*D9)- C11*(J9*D10-J10*D9))/SUM(L9:L12)</f>
        <v>-1.3345027059017767E-2</v>
      </c>
      <c r="N12" s="49"/>
      <c r="O12" s="57"/>
      <c r="P12" s="58">
        <f ca="1">result!E11</f>
        <v>4272.3407999999999</v>
      </c>
      <c r="Q12" s="58">
        <f ca="1">result!F11</f>
        <v>33.970889999999997</v>
      </c>
      <c r="R12" s="49">
        <f>LOG10(P12)</f>
        <v>3.6306658886029144</v>
      </c>
      <c r="S12" s="49">
        <f>R12*R12</f>
        <v>13.18173479466479</v>
      </c>
      <c r="T12" s="49">
        <f>R12*R12*R12</f>
        <v>47.858474871599597</v>
      </c>
      <c r="U12" s="49">
        <f>-R9*(S10*T11-S11*T10)+R10*(S9*T11-S11*T9)- R11*(S9*T10-S10*T9)</f>
        <v>0.30416377217312629</v>
      </c>
      <c r="V12" s="49">
        <f>(R10*(S11*Q12-S12*Q11)-R11*(S10*Q12-S12*Q10)+ R12*(S10*Q11-S11*Q10)-R9*(S11*Q12-S12*Q11)+R11*(S9*Q12-S12*Q9)- R12*(S9*Q11-S11*Q9)+R9*(S10*Q12-S12*Q10)-R10*(S9*Q12-S12*Q9)+ R12*(S9*Q10-S10*Q9)-R9*(S10*Q11-S11*Q10)+R10*(S9*Q11-S11*Q9)- R11*(S9*Q10-S10*Q9))/SUM(U9:U12)</f>
        <v>2.9561843392848965</v>
      </c>
      <c r="W12" s="49"/>
      <c r="X12" s="49">
        <f>(W11-I11)/(I10-I9)</f>
        <v>0.33201584299404013</v>
      </c>
      <c r="Y12" s="49">
        <f>Q12*Q12</f>
        <v>1154.0213673920998</v>
      </c>
      <c r="Z12" s="49">
        <f>Q12*Q12*Q12</f>
        <v>39203.13292932661</v>
      </c>
      <c r="AA12" s="49">
        <f>-Q9*(Y10*Z11-Y11*Z10)+Q10*(Y9*Z11-Y11*Z9)- Q11*(Y9*Z10-Y10*Z9)</f>
        <v>5610.2597894221544</v>
      </c>
      <c r="AB12" s="49">
        <f>(Q10*(Y11*R12-Y12*R11)-Q11*(Y10*R12-Y12*R10)+ Q12*(Y10*R11-Y11*R10)-Q9*(Y11*R12-Y12*R11)+Q11*(Y9*R12-Y12*R9)- Q12*(Y9*R11-Y11*R9)+Q9*(Y10*R12-Y12*R10)-Q10*(Y9*R12-Y12*R9)+ Q12*(Y9*R10-Y10*R9)-Q9*(Y10*R11-Y11*R10)+Q10*(Y9*R11-Y11*R9)- Q11*(Y9*R10-Y10*R9))/SUM(AA9:AA12)</f>
        <v>-2.7566722452406059E-2</v>
      </c>
      <c r="AC12" s="49"/>
      <c r="AD12" s="49"/>
      <c r="AE12" s="49"/>
      <c r="AF12" s="49">
        <f xml:space="preserve"> POWER(10,(AD9*(AF9-AF10)+AD10*(AF9*AF9-AF10*AF10)/2+AD11*(AF9*AF9*AF9-AF10*AF10*AF10)/3)/(AF9-AF10))</f>
        <v>12563.635781144132</v>
      </c>
      <c r="AG12" s="49">
        <f>(D12-AG10-C12*AG11)/C12/C12</f>
        <v>1.5717591585461696E-2</v>
      </c>
      <c r="AH12" s="49">
        <f>(R12-AH10-Q12*AH11)/Q12/Q12</f>
        <v>4.2173661883586441E-2</v>
      </c>
      <c r="AI12" s="49">
        <f xml:space="preserve"> POWER(10,(AG10*(AI9-AI10)+AG11*(AI9*AI9-AI10*AI10)/2+AG12*(AI9*AI9*AI9-AI10*AI10*AI10)/3)/(AI9-AI10))</f>
        <v>6141.0573123847635</v>
      </c>
      <c r="AJ12" s="49"/>
      <c r="AK12" s="49">
        <f>(POWER(10,(AC11-N11)/(N10-N9))-1)*100</f>
        <v>-22.149291723063293</v>
      </c>
      <c r="AL12" s="49">
        <f xml:space="preserve"> IF(AF9&gt;AF10,(POWER(10,(AE9*(AF9-AF10)+AE10*(AF9*AF9-AF10*AF10)/2+AE11*(AF9*AF9*AF9-AF10*AF10*AF10)/3)/(AF9-AF10))/AF12-1)*100,99)</f>
        <v>-23.566727122416719</v>
      </c>
      <c r="AM12" s="49">
        <f xml:space="preserve"> IF(AI9&gt;AI10,(POWER(10,(AH10*(AI9-AI10)+AH11*(AI9*AI9-
AI10*AI10)/2+AH12*(AI9*AI9*AI9-AI10*AI10*AI10)/3)/(AI9-AI10))/AI12-1)*100,99)</f>
        <v>-20.075271029888441</v>
      </c>
    </row>
    <row r="13" spans="1:46" s="58" customFormat="1">
      <c r="A13" s="5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</row>
    <row r="14" spans="1:46" s="58" customFormat="1">
      <c r="A14" s="59" t="s">
        <v>61</v>
      </c>
      <c r="B14" s="49">
        <f ca="1">result!C13</f>
        <v>10891.548000000001</v>
      </c>
      <c r="C14" s="49">
        <f ca="1">result!D13</f>
        <v>37.044504000000003</v>
      </c>
      <c r="D14" s="49">
        <f>LOG10(B14)</f>
        <v>4.0370896097906757</v>
      </c>
      <c r="E14" s="49">
        <f>D14*D14</f>
        <v>16.29809251747983</v>
      </c>
      <c r="F14" s="49">
        <f>D14*D14*D14</f>
        <v>65.796859961724977</v>
      </c>
      <c r="G14" s="49">
        <f>D15*(E16*F17-E17*F16)-D16*(E15*F17-E17*F15)+ D17*(E15*F16-E16*F15)</f>
        <v>-0.56782585506581995</v>
      </c>
      <c r="H14" s="49">
        <f>(C14*G14+C15*G15+C16*G16+C17*G17)/SUM(G14:G17)</f>
        <v>-84.496412131216829</v>
      </c>
      <c r="I14" s="49">
        <f>IF(D14&lt;D17,MAX(D14,R14),MIN(D14,R14))</f>
        <v>4.0223435661867049</v>
      </c>
      <c r="J14" s="49">
        <f>C14*C14</f>
        <v>1372.2952766060162</v>
      </c>
      <c r="K14" s="49">
        <f>C14*C14*C14</f>
        <v>50835.997863412675</v>
      </c>
      <c r="L14" s="49">
        <f>C15*(J16*K17-J17*K16)-C16*(J15*K17-J17*K15)+ C17*(J15*K16-J16*K15)</f>
        <v>-87966.615341454744</v>
      </c>
      <c r="M14" s="49">
        <f>(D14*L14+D15*L15+D16*L16+D17*L17)/SUM(L14:L17)</f>
        <v>-243.27474494770775</v>
      </c>
      <c r="N14" s="49">
        <f>IF(C14&lt;C17,MAX(C14,Q14),MIN(C14,Q14))</f>
        <v>37.044504000000003</v>
      </c>
      <c r="O14" s="57"/>
      <c r="P14" s="58">
        <f ca="1">result!E13</f>
        <v>10527.944</v>
      </c>
      <c r="Q14" s="58">
        <f ca="1">result!F13</f>
        <v>37.097898999999998</v>
      </c>
      <c r="R14" s="49">
        <f>LOG10(P14)</f>
        <v>4.0223435661867049</v>
      </c>
      <c r="S14" s="49">
        <f>R14*R14</f>
        <v>16.179247764443577</v>
      </c>
      <c r="T14" s="49">
        <f>R14*R14*R14</f>
        <v>65.078493151050253</v>
      </c>
      <c r="U14" s="49">
        <f>R15*(S16*T17-S17*T16)-R16*(S15*T17-S17*T15)+ R17*(S15*T16-S16*T15)</f>
        <v>-0.53615749951431724</v>
      </c>
      <c r="V14" s="49">
        <f>(Q14*U14+Q15*U15+Q16*U16+Q17*U17)/SUM(U14:U17)</f>
        <v>-77.201374257962499</v>
      </c>
      <c r="W14" s="49"/>
      <c r="X14" s="49"/>
      <c r="Y14" s="49">
        <f>Q14*Q14</f>
        <v>1376.2541102142009</v>
      </c>
      <c r="Z14" s="49">
        <f>Q14*Q14*Q14</f>
        <v>51056.135979061291</v>
      </c>
      <c r="AA14" s="49">
        <f>Q15*(Y16*Z17-Y17*Z16)-Q16*(Y15*Z17-Y17*Z15)+ Q17*(Y15*Z16-Y16*Z15)</f>
        <v>-90861.426218271255</v>
      </c>
      <c r="AB14" s="49">
        <f>(R14*AA14+R15*AA15+R16*AA16+R17*AA17)/SUM(AA14:AA17)</f>
        <v>-151.96456626201129</v>
      </c>
      <c r="AC14" s="49"/>
      <c r="AD14" s="49">
        <f>(D16*(C15*C14*C14-C14*C15*C15)-D15*(C16*C14*C14-C14*C16*C16)+D14*(C16*C15*C15-C15*C16*C16))/(C15*C14*C14-C14*C15*C15-C16*C14*C14+C14*C16*C16+C16*C15*C15-C15*C16*C16)</f>
        <v>43.960890491171824</v>
      </c>
      <c r="AE14" s="49">
        <f>(R16*(Q15*Q14*Q14-Q14*Q15*Q15)-R15*(Q16*Q14*Q14-Q14*Q16*Q16)+R14*(Q16*Q15*Q15-Q15*Q16*Q16))/(Q15*Q14*Q14-Q14*Q15*Q15-Q16*Q14*Q14+Q14*Q16*Q16+Q16*Q15*Q15-Q15*Q16*Q16)</f>
        <v>32.963878014684376</v>
      </c>
      <c r="AF14" s="49">
        <f>MIN(C14,Q14)</f>
        <v>37.044504000000003</v>
      </c>
      <c r="AG14" s="49"/>
      <c r="AH14" s="49"/>
      <c r="AI14" s="49">
        <f>MIN(C16,Q16)</f>
        <v>35.530129000000002</v>
      </c>
      <c r="AJ14" s="49"/>
      <c r="AK14" s="49"/>
      <c r="AL14" s="49"/>
      <c r="AM14" s="49"/>
    </row>
    <row r="15" spans="1:46" s="58" customFormat="1">
      <c r="A15" s="60"/>
      <c r="B15" s="49">
        <f ca="1">result!C14</f>
        <v>7532.616</v>
      </c>
      <c r="C15" s="49">
        <f ca="1">result!D14</f>
        <v>36.420276000000001</v>
      </c>
      <c r="D15" s="49">
        <f>LOG10(B15)</f>
        <v>3.8769458284000904</v>
      </c>
      <c r="E15" s="49">
        <f>D15*D15</f>
        <v>15.030708956348864</v>
      </c>
      <c r="F15" s="49">
        <f>D15*D15*D15</f>
        <v>58.273244386212603</v>
      </c>
      <c r="G15" s="49">
        <f>-D14*(E16*F17-E17*F16)+D16*(E14*F17-E17*F14)- D17*(E14*F16-E16*F14)</f>
        <v>1.624778532664493</v>
      </c>
      <c r="H15" s="49">
        <f>(C15*(E16*F17-E17*F16)-C16*(E15*F17-E17*F15)+ C17*(E15*F16-E16*F15)-C14*(E16*F17-E17*F16)+C16*(E14*F17-E17*F14)- C17*(E14*F16-E16*F14)+C14*(E15*F17-E17*F15)-C15*(E14*F17-E17*F14)+ C17*(E14*F15-E15*F14)-C14*(E15*F16-E16*F15)+C15*(E14*F16-E16*F14)- C16*(E14*F15-E15*F14))/SUM(G14:G17)</f>
        <v>72.584915282448435</v>
      </c>
      <c r="I15" s="49">
        <f>IF(D14&lt;D17,MIN(D17,R17),MAX(D17,R17))</f>
        <v>3.5212761987799386</v>
      </c>
      <c r="J15" s="49">
        <f>C15*C15</f>
        <v>1326.436503916176</v>
      </c>
      <c r="K15" s="49">
        <f>C15*C15*C15</f>
        <v>48309.183569102213</v>
      </c>
      <c r="L15" s="49">
        <f>-C14*(J16*K17-J17*K16)+C16*(J14*K17-J17*K14)- C17*(J14*K16-J16*K14)</f>
        <v>199736.9857904315</v>
      </c>
      <c r="M15" s="49">
        <f>(D15*(J16*K17-J17*K16)-D16*(J15*K17-J17*K15)+ D17*(J15*K16-J16*K15)-D14*(J16*K17-J17*K16)+D16*(J14*K17-J17*K14)- D17*(J14*K16-J16*K14)+D14*(J15*K17-J17*K15)-D15*(J14*K17-J17*K14)+ D17*(J14*K15-J15*K14)-D14*(J15*K16-J16*K15)+D15*(J14*K16-J16*K14)- D16*(J14*K15-J15*K14))/SUM(L14:L17)</f>
        <v>21.28991167269481</v>
      </c>
      <c r="N15" s="49">
        <f>IF(C14&lt;C17,MIN(C17,Q17),MAX(C17,Q17))</f>
        <v>34.428578000000002</v>
      </c>
      <c r="O15" s="57"/>
      <c r="P15" s="58">
        <f ca="1">result!E14</f>
        <v>7398.4</v>
      </c>
      <c r="Q15" s="58">
        <f ca="1">result!F14</f>
        <v>36.448385000000002</v>
      </c>
      <c r="R15" s="49">
        <f>LOG10(P15)</f>
        <v>3.8691378080683974</v>
      </c>
      <c r="S15" s="49">
        <f>R15*R15</f>
        <v>14.970227377824322</v>
      </c>
      <c r="T15" s="49">
        <f>R15*R15*R15</f>
        <v>57.921872742920712</v>
      </c>
      <c r="U15" s="49">
        <f>-R14*(S16*T17-S17*T16)+R16*(S14*T17-S17*T14)- R17*(S14*T16-S16*T14)</f>
        <v>1.5080336617024841</v>
      </c>
      <c r="V15" s="49">
        <f>(Q15*(S16*T17-S17*T16)-Q16*(S15*T17-S17*T15)+ Q17*(S15*T16-S16*T15)-Q14*(S16*T17-S17*T16)+Q16*(S14*T17-S17*T14)- Q17*(S14*T16-S16*T14)+Q14*(S15*T17-S17*T15)-Q15*(S14*T17-S17*T14)+ Q17*(S14*T15-S15*T14)-Q14*(S15*T16-S16*T15)+Q15*(S14*T16-S16*T14)- Q16*(S14*T15-S15*T14))/SUM(U14:U17)</f>
        <v>67.601419072913629</v>
      </c>
      <c r="W15" s="49"/>
      <c r="X15" s="49"/>
      <c r="Y15" s="49">
        <f>Q15*Q15</f>
        <v>1328.4847691082252</v>
      </c>
      <c r="Z15" s="49">
        <f>Q15*Q15*Q15</f>
        <v>48421.124331092702</v>
      </c>
      <c r="AA15" s="49">
        <f>-Q14*(Y16*Z17-Y17*Z16)+Q16*(Y14*Z17-Y17*Z14)- Q17*(Y14*Z16-Y16*Z14)</f>
        <v>210102.2687086612</v>
      </c>
      <c r="AB15" s="49">
        <f>(R15*(Y16*Z17-Y17*Z16)-R16*(Y15*Z17-Y17*Z15)+ R17*(Y15*Z16-Y16*Z15)-R14*(Y16*Z17-Y17*Z16)+R16*(Y14*Z17-Y17*Z14)- R17*(Y14*Z16-Y16*Z14)+R14*(Y15*Z17-Y17*Z15)-R15*(Y14*Z17-Y17*Z14)+ R17*(Y14*Z15-Y15*Z14)-R14*(Y15*Z16-Y16*Z15)+R15*(Y14*Z16-Y16*Z14)- R16*(Y14*Z15-Y15*Z14))/SUM(AA14:AA17)</f>
        <v>13.446965299804967</v>
      </c>
      <c r="AC15" s="49"/>
      <c r="AD15" s="49">
        <f>((D16-AD14)*C15*C15-(D15-AD14)*C16*C16)/(C16*C15*C15-C15*C16*C16)</f>
        <v>-2.4348664864478464</v>
      </c>
      <c r="AE15" s="49">
        <f>((R16-AE14)*Q15*Q15-(R15-AE14)*Q16*Q16)/(Q16*Q15*Q15-Q15*Q16*Q16)</f>
        <v>-1.814261954088227</v>
      </c>
      <c r="AF15" s="49">
        <f>MAX(C15,Q15)</f>
        <v>36.448385000000002</v>
      </c>
      <c r="AG15" s="49">
        <f>(D17*(C16*C15*C15-C15*C16*C16)-D16*(C17*C15*C15-C15*C17*C17)+D15*(C17*C16*C16-C16*C17*C17))/(C16*C15*C15-C15*C16*C16-C17*C15*C15+C15*C17*C17+C17*C16*C16-C16*C17*C17)</f>
        <v>23.615674221732608</v>
      </c>
      <c r="AH15" s="49">
        <f>(R17*(Q16*Q15*Q15-Q15*Q16*Q16)-R16*(Q17*Q15*Q15-Q15*Q17*Q17)+R15*(Q17*Q16*Q16-Q16*Q17*Q17))/(Q16*Q15*Q15-Q15*Q16*Q16-Q17*Q15*Q15+Q15*Q17*Q17+Q17*Q16*Q16-Q16*Q17*Q17)</f>
        <v>19.657642501018294</v>
      </c>
      <c r="AI15" s="49">
        <f>MAX(C17,Q17)</f>
        <v>34.428578000000002</v>
      </c>
      <c r="AJ15" s="49"/>
      <c r="AK15" s="49"/>
      <c r="AL15" s="49"/>
      <c r="AM15" s="49"/>
    </row>
    <row r="16" spans="1:46" s="58" customFormat="1">
      <c r="A16" s="60"/>
      <c r="B16" s="49">
        <f ca="1">result!C15</f>
        <v>4988.46</v>
      </c>
      <c r="C16" s="49">
        <f ca="1">result!D15</f>
        <v>35.530129000000002</v>
      </c>
      <c r="D16" s="49">
        <f>LOG10(B16)</f>
        <v>3.6979664941750818</v>
      </c>
      <c r="E16" s="49">
        <f>D16*D16</f>
        <v>13.674956192041545</v>
      </c>
      <c r="F16" s="49">
        <f>D16*D16*D16</f>
        <v>50.5695298074817</v>
      </c>
      <c r="G16" s="49">
        <f xml:space="preserve"> D14*(E15*F17-E17*F15)-D15*(E14*F17-E17*F14)+ D17*(E14*F15-E15*F14)</f>
        <v>-1.6192268794544304</v>
      </c>
      <c r="H16" s="49">
        <f>(D15*(C16*F17-C17*F16)-D16*(C15*F17-C17*F15)+ D17*(C15*F16-C16*F15)-D14*(C16*F17-C17*F16)+D16*(C14*F17-C17*F14)- D17*(C14*F16-C16*F14)+D14*(C15*F17-C17*F15)-D15*(C14*F17-C17*F14)+ D17*(C14*F15-C15*F14)-D14*(C15*F16-C16*F15)+D15*(C14*F16-C16*F14)- D16*(C14*F15-C15*F14))/SUM(G14:G17)</f>
        <v>-14.439692247398382</v>
      </c>
      <c r="I16" s="49">
        <f>H14*(I15-I14)+H15*(POWER(I15,2)-POWER(I14,2))/2+H16*(POWER(I15,3)- POWER(I14,3))/3+ H17*(POWER(I15,4)-POWER(I14,4))/4</f>
        <v>-17.964081891460651</v>
      </c>
      <c r="J16" s="49">
        <f>C16*C16</f>
        <v>1262.3900667566411</v>
      </c>
      <c r="K16" s="49">
        <f>C16*C16*C16</f>
        <v>44852.881920182073</v>
      </c>
      <c r="L16" s="49">
        <f xml:space="preserve"> C14*(J15*K17-J17*K15)-C15*(J14*K17-J17*K14)+ C17*(J14*K15-J15*K14)</f>
        <v>-152102.34310363233</v>
      </c>
      <c r="M16" s="49">
        <f>(C15*(D16*K17-D17*K16)-C16*(D15*K17-D17*K15)+ C17*(D15*K16-D16*K15)-C14*(D16*K17-D17*K16)+C16*(D14*K17-D17*K14)- C17*(D14*K16-D16*K14)+C14*(D15*K17-D17*K15)-C15*(D14*K17-D17*K14)+ C17*(D14*K15-D15*K14)-C14*(D15*K16-D16*K15)+C15*(D14*K16-D16*K14)- C16*(D14*K15-D15*K14))/SUM(L14:L17)</f>
        <v>-0.61646614990111193</v>
      </c>
      <c r="N16" s="49">
        <f>M14*(N15-N14)+M15*(POWER(N15,2)-POWER(N14,2))/2+M16*(POWER(N15,3)- POWER(N14,3))/3+ M17*(POWER(N15,4)-POWER(N14,4))/4</f>
        <v>-9.8102355316983676</v>
      </c>
      <c r="O16" s="57"/>
      <c r="P16" s="58">
        <f ca="1">result!E15</f>
        <v>4956.4520000000002</v>
      </c>
      <c r="Q16" s="58">
        <f ca="1">result!F15</f>
        <v>35.545093999999999</v>
      </c>
      <c r="R16" s="49">
        <f>LOG10(P16)</f>
        <v>3.6951709046763384</v>
      </c>
      <c r="S16" s="49">
        <f>R16*R16</f>
        <v>13.654288014766548</v>
      </c>
      <c r="T16" s="49">
        <f>R16*R16*R16</f>
        <v>50.454927796236191</v>
      </c>
      <c r="U16" s="49">
        <f xml:space="preserve"> R14*(S15*T17-S17*T15)-R15*(S14*T17-S17*T14)+ R17*(S14*T15-S15*T14)</f>
        <v>-1.4730797252671834</v>
      </c>
      <c r="V16" s="49">
        <f>(R15*(Q16*T17-Q17*T16)-R16*(Q15*T17-Q17*T15)+ R17*(Q15*T16-Q16*T15)-R14*(Q16*T17-Q17*T16)+R16*(Q14*T17-Q17*T14)- R17*(Q14*T16-Q16*T14)+R14*(Q15*T17-Q17*T15)-R15*(Q14*T17-Q17*T14)+ R17*(Q14*T15-Q15*T14)-R14*(Q15*T16-Q16*T15)+R15*(Q14*T16-Q16*T14)- R16*(Q14*T15-Q15*T14))/SUM(U14:U17)</f>
        <v>-13.373579911500395</v>
      </c>
      <c r="W16" s="49">
        <f>V14*(I15-I14)+V15*(POWER(I15,2)-POWER(I14,2))/2+V16*(POWER(I15,3)- POWER(I14,3))/3+ V17*(POWER(I15,4)-POWER(I14,4))/4</f>
        <v>-17.98851007029678</v>
      </c>
      <c r="X16" s="49"/>
      <c r="Y16" s="49">
        <f>Q16*Q16</f>
        <v>1263.453707468836</v>
      </c>
      <c r="Z16" s="49">
        <f>Q16*Q16*Q16</f>
        <v>44909.580796628274</v>
      </c>
      <c r="AA16" s="49">
        <f xml:space="preserve"> Q14*(Y15*Z17-Y17*Z15)-Q15*(Y14*Z17-Y17*Z14)+ Q17*(Y14*Z15-Y15*Z14)</f>
        <v>-163021.87446870655</v>
      </c>
      <c r="AB16" s="49">
        <f>(Q15*(R16*Z17-R17*Z16)-Q16*(R15*Z17-R17*Z15)+ Q17*(R15*Z16-R16*Z15)-Q14*(R16*Z17-R17*Z16)+Q16*(R14*Z17-R17*Z14)- Q17*(R14*Z16-R16*Z14)+Q14*(R15*Z17-R17*Z15)-Q15*(R14*Z17-R17*Z14)+ Q17*(R14*Z15-R15*Z14)-Q14*(R15*Z16-R16*Z15)+Q15*(R14*Z16-R16*Z14)- Q16*(R14*Z15-R15*Z14))/SUM(AA14:AA17)</f>
        <v>-0.39187079517569923</v>
      </c>
      <c r="AC16" s="49">
        <f>AB14*(N15-N14)+AB15*(POWER(N15,2)-POWER(N14,2))/2+AB16*(POWER(N15,3)- POWER(N14,3))/3+ AB17*(POWER(N15,4)-POWER(N14,4))/4</f>
        <v>-9.7854581984542506</v>
      </c>
      <c r="AD16" s="49">
        <f>(D16-AD14-C16*AD15)/C16/C16</f>
        <v>3.6635424804231723E-2</v>
      </c>
      <c r="AE16" s="49">
        <f>(R16-AE14-Q16*AE15)/Q16/Q16</f>
        <v>2.7875500606380853E-2</v>
      </c>
      <c r="AF16" s="49"/>
      <c r="AG16" s="49">
        <f>((D17-AG15)*C16*C16-(D16-AG15)*C17*C17)/(C17*C16*C16-C16*C17*C17)</f>
        <v>-1.3036244454322443</v>
      </c>
      <c r="AH16" s="49">
        <f>((R17-AH15)*Q16*Q16-(R16-AH15)*Q17*Q17)/(Q17*Q16*Q16-Q16*Q17*Q17)</f>
        <v>-1.0748432878429099</v>
      </c>
      <c r="AI16" s="49"/>
      <c r="AJ16" s="49"/>
      <c r="AK16" s="49"/>
      <c r="AL16" s="49"/>
      <c r="AM16" s="49"/>
    </row>
    <row r="17" spans="1:39" s="58" customFormat="1">
      <c r="A17" s="60"/>
      <c r="B17" s="49">
        <f ca="1">result!C16</f>
        <v>3321.056</v>
      </c>
      <c r="C17" s="49">
        <f ca="1">result!D16</f>
        <v>34.420600999999998</v>
      </c>
      <c r="D17" s="49">
        <f>LOG10(B17)</f>
        <v>3.5212761987799386</v>
      </c>
      <c r="E17" s="49">
        <f>D17*D17</f>
        <v>12.399386068094094</v>
      </c>
      <c r="F17" s="49">
        <f>D17*D17*D17</f>
        <v>43.661663041063299</v>
      </c>
      <c r="G17" s="49">
        <f>-D14*(E15*F16-E16*F15)+D15*(E14*F16-E16*F14)- D16*(E14*F15-E15*F14)</f>
        <v>0.56258928304052347</v>
      </c>
      <c r="H17" s="49">
        <f>(D15*(E16*C17-E17*C16)-D16*(E15*C17-E17*C15)+ D17*(E15*C16-E16*C15)-D14*(E16*C17-E17*C16)+D16*(E14*C17-E17*C14)- D17*(E14*C16-E16*C14)+D14*(E15*C17-E17*C15)-D15*(E14*C17-E17*C14)+ D17*(E14*C15-E15*C14)-D14*(E15*C16-E16*C15)+D15*(E14*C16-E16*C14)- D16*(E14*C15-E15*C14))/SUM(G14:G17)</f>
        <v>0.97038899721294314</v>
      </c>
      <c r="I17" s="49"/>
      <c r="J17" s="49">
        <f>C17*C17</f>
        <v>1184.7777732012009</v>
      </c>
      <c r="K17" s="49">
        <f>C17*C17*C17</f>
        <v>40780.763005027031</v>
      </c>
      <c r="L17" s="49">
        <f>-C14*(J15*K16-J16*K15)+C15*(J14*K16-J16*K14)- C16*(J14*K15-J15*K14)</f>
        <v>40336.87138877809</v>
      </c>
      <c r="M17" s="49">
        <f>(C15*(J16*D17-J17*D16)-C16*(J15*D17-J17*D15)+ C17*(J15*D16-J16*D15)-C14*(J16*D17-J17*D16)+C16*(J14*D17-J17*D14)- C17*(J14*D16-J16*D14)+C14*(J15*D17-J17*D15)-C15*(J14*D17-J17*D14)+ C17*(J14*D15-J15*D14)-C14*(J15*D16-J16*D15)+C15*(J14*D16-J16*D14)- C16*(J14*D15-J15*D14))/SUM(L14:L17)</f>
        <v>5.9920374329190109E-3</v>
      </c>
      <c r="N17" s="49"/>
      <c r="O17" s="57"/>
      <c r="P17" s="58">
        <f ca="1">result!E16</f>
        <v>3310.0920000000001</v>
      </c>
      <c r="Q17" s="58">
        <f ca="1">result!F16</f>
        <v>34.428578000000002</v>
      </c>
      <c r="R17" s="49">
        <f>LOG10(P17)</f>
        <v>3.519840064632842</v>
      </c>
      <c r="S17" s="49">
        <f>R17*R17</f>
        <v>12.389274080594531</v>
      </c>
      <c r="T17" s="49">
        <f>R17*R17*R17</f>
        <v>43.608263280593846</v>
      </c>
      <c r="U17" s="49">
        <f>-R14*(S15*T16-S16*T15)+R15*(S14*T16-S16*T14)- R16*(S14*T15-S15*T14)</f>
        <v>0.50147191945245595</v>
      </c>
      <c r="V17" s="49">
        <f>(R15*(S16*Q17-S17*Q16)-R16*(S15*Q17-S17*Q15)+ R17*(S15*Q16-S16*Q15)-R14*(S16*Q17-S17*Q16)+R16*(S14*Q17-S17*Q14)- R17*(S14*Q16-S16*Q14)+R14*(S15*Q17-S17*Q15)-R15*(S14*Q17-S17*Q14)+ R17*(S14*Q15-S15*Q14)-R14*(S15*Q16-S16*Q15)+R15*(S14*Q16-S16*Q14)- R16*(S14*Q15-S15*Q14))/SUM(U14:U17)</f>
        <v>0.90287282623044118</v>
      </c>
      <c r="W17" s="49"/>
      <c r="X17" s="49">
        <f>(W16-I16)/(I15-I14)</f>
        <v>4.8752284473352427E-2</v>
      </c>
      <c r="Y17" s="49">
        <f>Q17*Q17</f>
        <v>1185.3269831020841</v>
      </c>
      <c r="Z17" s="49">
        <f>Q17*Q17*Q17</f>
        <v>40809.12249323479</v>
      </c>
      <c r="AA17" s="49">
        <f>-Q14*(Y15*Z16-Y16*Z15)+Q15*(Y14*Z16-Y16*Z14)- Q16*(Y14*Z15-Y15*Z14)</f>
        <v>43786.516121044755</v>
      </c>
      <c r="AB17" s="49">
        <f>(Q15*(Y16*R17-Y17*R16)-Q16*(Y15*R17-Y17*R15)+ Q17*(Y15*R16-Y16*R15)-Q14*(Y16*R17-Y17*R16)+Q16*(Y14*R17-Y17*R14)- Q17*(Y14*R16-Y16*R14)+Q14*(Y15*R17-Y17*R15)-Q15*(Y14*R17-Y17*R14)+ Q17*(Y14*R15-Y15*R14)-Q14*(Y15*R16-Y16*R15)+Q15*(Y14*R16-Y16*R14)- Q16*(Y14*R15-Y15*R14))/SUM(AA14:AA17)</f>
        <v>3.8476578386032671E-3</v>
      </c>
      <c r="AC17" s="49"/>
      <c r="AD17" s="49"/>
      <c r="AE17" s="49"/>
      <c r="AF17" s="49">
        <f xml:space="preserve"> POWER(10,(AD14*(AF14-AF15)+AD15*(AF14*AF14-AF15*AF15)/2+AD16*(AF14*AF14*AF14-AF15*AF15*AF15)/3)/(AF14-AF15))</f>
        <v>9081.271079567623</v>
      </c>
      <c r="AG17" s="49">
        <f>(D17-AG15-C17*AG16)/C17/C17</f>
        <v>2.0912899809194165E-2</v>
      </c>
      <c r="AH17" s="49">
        <f>(R17-AH15-Q17*AH16)/Q17/Q17</f>
        <v>1.7604866702923484E-2</v>
      </c>
      <c r="AI17" s="49">
        <f xml:space="preserve"> POWER(10,(AG15*(AI14-AI15)+AG16*(AI14*AI14-AI15*AI15)/2+AG17*(AI14*AI14*AI14-AI15*AI15*AI15)/3)/(AI14-AI15))</f>
        <v>4035.8525402870468</v>
      </c>
      <c r="AJ17" s="49"/>
      <c r="AK17" s="49">
        <f>(POWER(10,(AC16-N16)/(N15-N14))-1)*100</f>
        <v>-2.1573347577439561</v>
      </c>
      <c r="AL17" s="49">
        <f xml:space="preserve"> IF(AF14&gt;AF15,(POWER(10,(AE14*(AF14-AF15)+AE15*(AF14*AF14-AF15*AF15)/2+AE16*(AF14*AF14*AF14-AF15*AF15*AF15)/3)/(AF14-AF15))/AF17-1)*100,99)</f>
        <v>-4.6760328022567794</v>
      </c>
      <c r="AM17" s="49">
        <f xml:space="preserve"> IF(AI14&gt;AI15,(POWER(10,(AH15*(AI14-AI15)+AH16*(AI14*AI14-
AI15*AI15)/2+AH17*(AI14*AI14*AI14-AI15*AI15*AI15)/3)/(AI14-AI15))/AI17-1)*100,99)</f>
        <v>-0.75931586622803859</v>
      </c>
    </row>
    <row r="18" spans="1:39" s="15" customFormat="1">
      <c r="A18" s="60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</row>
    <row r="19" spans="1:39" s="58" customFormat="1">
      <c r="A19" s="61" t="s">
        <v>62</v>
      </c>
      <c r="B19" s="49">
        <f ca="1">result!C18</f>
        <v>6277.4860799999997</v>
      </c>
      <c r="C19" s="49">
        <f ca="1">result!D18</f>
        <v>41.657122999999999</v>
      </c>
      <c r="D19" s="49">
        <f>LOG10(B19)</f>
        <v>3.7977857583605252</v>
      </c>
      <c r="E19" s="49">
        <f>D19*D19</f>
        <v>14.423176666406031</v>
      </c>
      <c r="F19" s="49">
        <f>D19*D19*D19</f>
        <v>54.776134933994662</v>
      </c>
      <c r="G19" s="49">
        <f>D20*(E21*F22-E22*F21)-D21*(E20*F22-E22*F20)+ D22*(E20*F21-E21*F20)</f>
        <v>-0.54626027653463893</v>
      </c>
      <c r="H19" s="49">
        <f>(C19*G19+C20*G20+C21*G21+C22*G22)/SUM(G19:G22)</f>
        <v>113.60701768818757</v>
      </c>
      <c r="I19" s="49">
        <f>IF(D19&lt;D22,MAX(D19,R19),MIN(D19,R19))</f>
        <v>3.7959298673202762</v>
      </c>
      <c r="J19" s="49">
        <f>C19*C19</f>
        <v>1735.3158966371288</v>
      </c>
      <c r="K19" s="49">
        <f>C19*C19*C19</f>
        <v>72288.26775006816</v>
      </c>
      <c r="L19" s="49">
        <f>C20*(J21*K22-J22*K21)-C21*(J20*K22-J22*K20)+ C22*(J20*K21-J21*K20)</f>
        <v>-439127.82783031464</v>
      </c>
      <c r="M19" s="49">
        <f>(D19*L19+D20*L20+D21*L21+D22*L22)/SUM(L19:L22)</f>
        <v>-106.08017917336798</v>
      </c>
      <c r="N19" s="49">
        <f>IF(C19&lt;C22,MAX(C19,Q19),MIN(C19,Q19))</f>
        <v>41.657122999999999</v>
      </c>
      <c r="O19" s="57"/>
      <c r="P19" s="58">
        <f ca="1">result!E18</f>
        <v>6250.7174400000004</v>
      </c>
      <c r="Q19" s="58">
        <f ca="1">result!F18</f>
        <v>41.666457999999999</v>
      </c>
      <c r="R19" s="49">
        <f>LOG10(P19)</f>
        <v>3.7959298673202762</v>
      </c>
      <c r="S19" s="49">
        <f>R19*R19</f>
        <v>14.40908355761413</v>
      </c>
      <c r="T19" s="49">
        <f>R19*R19*R19</f>
        <v>54.695870637060978</v>
      </c>
      <c r="U19" s="49">
        <f>R20*(S21*T22-S22*T21)-R21*(S20*T22-S22*T20)+ R22*(S20*T21-S21*T20)</f>
        <v>-0.54592047145152378</v>
      </c>
      <c r="V19" s="49">
        <f>(Q19*U19+Q20*U20+Q21*U21+Q22*U22)/SUM(U19:U22)</f>
        <v>83.05505580461822</v>
      </c>
      <c r="W19" s="49"/>
      <c r="X19" s="49"/>
      <c r="Y19" s="49">
        <f>Q19*Q19</f>
        <v>1736.093722265764</v>
      </c>
      <c r="Z19" s="49">
        <f>Q19*Q19*Q19</f>
        <v>72336.876162850123</v>
      </c>
      <c r="AA19" s="49">
        <f>Q20*(Y21*Z22-Y22*Z21)-Q21*(Y20*Z22-Y22*Z20)+ Q22*(Y20*Z21-Y21*Z20)</f>
        <v>-440598.10381150246</v>
      </c>
      <c r="AB19" s="49">
        <f>(R19*AA19+R20*AA20+R21*AA21+R22*AA22)/SUM(AA19:AA22)</f>
        <v>-89.225588785097486</v>
      </c>
      <c r="AC19" s="49"/>
      <c r="AD19" s="49">
        <f>(D21*(C20*C19*C19-C19*C20*C20)-D20*(C21*C19*C19-C19*C21*C21)+D19*(C21*C20*C20-C20*C21*C21))/(C20*C19*C19-C19*C20*C20-C21*C19*C19+C19*C21*C21+C21*C20*C20-C20*C21*C21)</f>
        <v>17.544552416032154</v>
      </c>
      <c r="AE19" s="49">
        <f>(R21*(Q20*Q19*Q19-Q19*Q20*Q20)-R20*(Q21*Q19*Q19-Q19*Q21*Q21)+R19*(Q21*Q20*Q20-Q20*Q21*Q21))/(Q20*Q19*Q19-Q19*Q20*Q20-Q21*Q19*Q19+Q19*Q21*Q21+Q21*Q20*Q20-Q20*Q21*Q21)</f>
        <v>16.115451388185669</v>
      </c>
      <c r="AF19" s="49">
        <f>MIN(C19,Q19)</f>
        <v>41.657122999999999</v>
      </c>
      <c r="AG19" s="49"/>
      <c r="AH19" s="49"/>
      <c r="AI19" s="49">
        <f>MIN(C21,Q21)</f>
        <v>39.145648999999999</v>
      </c>
      <c r="AJ19" s="49"/>
      <c r="AK19" s="49"/>
      <c r="AL19" s="49"/>
      <c r="AM19" s="49"/>
    </row>
    <row r="20" spans="1:39" s="58" customFormat="1">
      <c r="A20" s="60"/>
      <c r="B20" s="49">
        <f ca="1">result!C19</f>
        <v>4322.8358399999997</v>
      </c>
      <c r="C20" s="49">
        <f ca="1">result!D19</f>
        <v>40.640332999999998</v>
      </c>
      <c r="D20" s="49">
        <f>LOG10(B20)</f>
        <v>3.6357687434828017</v>
      </c>
      <c r="E20" s="49">
        <f>D20*D20</f>
        <v>13.21881435608651</v>
      </c>
      <c r="F20" s="49">
        <f>D20*D20*D20</f>
        <v>48.060552061761072</v>
      </c>
      <c r="G20" s="49">
        <f>-D19*(E21*F22-E22*F21)+D21*(E19*F22-E22*F19)- D22*(E19*F21-E21*F19)</f>
        <v>1.5007539371310941</v>
      </c>
      <c r="H20" s="49">
        <f>(C20*(E21*F22-E22*F21)-C21*(E20*F22-E22*F20)+ C22*(E20*F21-E21*F20)-C19*(E21*F22-E22*F21)+C21*(E19*F22-E22*F19)- C22*(E19*F21-E21*F19)+C19*(E20*F22-E22*F20)-C20*(E19*F22-E22*F19)+ C22*(E19*F20-E20*F19)-C19*(E20*F21-E21*F20)+C20*(E19*F21-E21*F19)- C21*(E19*F20-E20*F19))/SUM(G19:G22)</f>
        <v>-89.720107573537177</v>
      </c>
      <c r="I20" s="49">
        <f>IF(D19&lt;D22,MIN(D22,R22),MAX(D22,R22))</f>
        <v>3.2587339563536006</v>
      </c>
      <c r="J20" s="49">
        <f>C20*C20</f>
        <v>1651.6366663508888</v>
      </c>
      <c r="K20" s="49">
        <f>C20*C20*C20</f>
        <v>67123.064115510017</v>
      </c>
      <c r="L20" s="49">
        <f>-C19*(J21*K22-J22*K21)+C21*(J19*K22-J22*K19)- C22*(J19*K21-J21*K19)</f>
        <v>1005390.0964584649</v>
      </c>
      <c r="M20" s="49">
        <f>(D20*(J21*K22-J22*K21)-D21*(J20*K22-J22*K20)+ D22*(J20*K21-J21*K20)-D19*(J21*K22-J22*K21)+D21*(J19*K22-J22*K19)- D22*(J19*K21-J21*K19)+D19*(J20*K22-J22*K20)-D20*(J19*K22-J22*K19)+ D22*(J19*K20-J20*K19)-D19*(J20*K21-J21*K20)+D20*(J19*K21-J21*K19)- D21*(J19*K20-J20*K19))/SUM(L19:L22)</f>
        <v>8.3360857799895278</v>
      </c>
      <c r="N20" s="49">
        <f>IF(C19&lt;C22,MIN(C22,Q22),MAX(C22,Q22))</f>
        <v>37.552869000000001</v>
      </c>
      <c r="O20" s="57"/>
      <c r="P20" s="58">
        <f ca="1">result!E19</f>
        <v>4309.4438399999999</v>
      </c>
      <c r="Q20" s="58">
        <f ca="1">result!F19</f>
        <v>40.640757999999998</v>
      </c>
      <c r="R20" s="49">
        <f>LOG10(P20)</f>
        <v>3.6344212254265531</v>
      </c>
      <c r="S20" s="49">
        <f>R20*R20</f>
        <v>13.209017643831048</v>
      </c>
      <c r="T20" s="49">
        <f>R20*R20*R20</f>
        <v>48.007134091773402</v>
      </c>
      <c r="U20" s="49">
        <f>-R19*(S21*T22-S22*T21)+R21*(S19*T22-S22*T19)- R22*(S19*T21-S21*T19)</f>
        <v>1.4947464370393106</v>
      </c>
      <c r="V20" s="49">
        <f>(Q20*(S21*T22-S22*T21)-Q21*(S20*T22-S22*T20)+ Q22*(S20*T21-S21*T20)-Q19*(S21*T22-S22*T21)+Q21*(S19*T22-S22*T19)- Q22*(S19*T21-S21*T19)+Q19*(S20*T22-S22*T20)-Q20*(S19*T22-S22*T19)+ Q22*(S19*T20-S20*T19)-Q19*(S20*T21-S21*T20)+Q20*(S19*T21-S21*T19)- Q21*(S19*T20-S20*T19))/SUM(U19:U22)</f>
        <v>-63.543211573626209</v>
      </c>
      <c r="W20" s="49"/>
      <c r="X20" s="49"/>
      <c r="Y20" s="49">
        <f>Q20*Q20</f>
        <v>1651.6712108145639</v>
      </c>
      <c r="Z20" s="49">
        <f>Q20*Q20*Q20</f>
        <v>67125.169974281671</v>
      </c>
      <c r="AA20" s="49">
        <f>-Q19*(Y21*Z22-Y22*Z21)+Q21*(Y19*Z22-Y22*Z19)- Q22*(Y19*Z21-Y21*Z19)</f>
        <v>1014553.3258258104</v>
      </c>
      <c r="AB20" s="49">
        <f>(R20*(Y21*Z22-Y22*Z21)-R21*(Y20*Z22-Y22*Z20)+ R22*(Y20*Z21-Y21*Z20)-R19*(Y21*Z22-Y22*Z21)+R21*(Y19*Z22-Y22*Z19)- R22*(Y19*Z21-Y21*Z19)+R19*(Y20*Z22-Y22*Z20)-R20*(Y19*Z22-Y22*Z19)+ R22*(Y19*Z20-Y20*Z19)-R19*(Y20*Z21-Y21*Z20)+R20*(Y19*Z21-Y21*Z19)- R21*(Y19*Z20-Y20*Z19))/SUM(AA19:AA22)</f>
        <v>7.0509133711168985</v>
      </c>
      <c r="AC20" s="49"/>
      <c r="AD20" s="49">
        <f>((D21-AD19)*C20*C20-(D20-AD19)*C21*C21)/(C21*C20*C20-C20*C21*C21)</f>
        <v>-0.83158054187332708</v>
      </c>
      <c r="AE20" s="49">
        <f>((R21-AE19)*Q20*Q20-(R20-AE19)*Q21*Q21)/(Q21*Q20*Q20-Q20*Q21*Q21)</f>
        <v>-0.7602381036562651</v>
      </c>
      <c r="AF20" s="49">
        <f>MAX(C20,Q20)</f>
        <v>40.640757999999998</v>
      </c>
      <c r="AG20" s="49">
        <f>(D22*(C21*C20*C20-C20*C21*C21)-D21*(C22*C20*C20-C20*C22*C22)+D20*(C22*C21*C21-C21*C22*C22))/(C21*C20*C20-C20*C21*C21-C22*C20*C20+C20*C22*C22+C22*C21*C21-C21*C22*C22)</f>
        <v>5.3644674167193473</v>
      </c>
      <c r="AH20" s="49">
        <f>(R22*(Q21*Q20*Q20-Q20*Q21*Q21)-R21*(Q22*Q20*Q20-Q20*Q22*Q22)+R20*(Q22*Q21*Q21-Q21*Q22*Q22))/(Q21*Q20*Q20-Q20*Q21*Q21-Q22*Q20*Q20+Q20*Q22*Q22+Q22*Q21*Q21-Q21*Q22*Q22)</f>
        <v>5.7074887554471081</v>
      </c>
      <c r="AI20" s="49">
        <f>MAX(C22,Q22)</f>
        <v>37.552869000000001</v>
      </c>
      <c r="AJ20" s="49"/>
      <c r="AK20" s="49"/>
      <c r="AL20" s="49"/>
      <c r="AM20" s="49"/>
    </row>
    <row r="21" spans="1:39" s="58" customFormat="1">
      <c r="A21" s="60"/>
      <c r="B21" s="49">
        <f ca="1">result!C20</f>
        <v>2772.0595199999998</v>
      </c>
      <c r="C21" s="49">
        <f ca="1">result!D20</f>
        <v>39.145648999999999</v>
      </c>
      <c r="D21" s="49">
        <f>LOG10(B21)</f>
        <v>3.4428025509506104</v>
      </c>
      <c r="E21" s="49">
        <f>D21*D21</f>
        <v>11.85288940483203</v>
      </c>
      <c r="F21" s="49">
        <f>D21*D21*D21</f>
        <v>40.807157879091179</v>
      </c>
      <c r="G21" s="49">
        <f xml:space="preserve"> D19*(E20*F22-E22*F20)-D20*(E19*F22-E22*F19)+ D22*(E19*F20-E20*F19)</f>
        <v>-1.4816586810376293</v>
      </c>
      <c r="H21" s="49">
        <f>(D20*(C21*F22-C22*F21)-D21*(C20*F22-C22*F20)+ D22*(C20*F21-C21*F20)-D19*(C21*F22-C22*F21)+D21*(C19*F22-C22*F19)- D22*(C19*F21-C21*F19)+D19*(C20*F22-C22*F20)-D20*(C19*F22-C22*F19)+ D22*(C19*F20-C20*F19)-D19*(C20*F21-C21*F20)+D20*(C19*F21-C21*F19)- D21*(C19*F20-C20*F19))/SUM(G19:G22)</f>
        <v>30.856061992485685</v>
      </c>
      <c r="I21" s="49">
        <f>H19*(I20-I19)+H20*(POWER(I20,2)-POWER(I19,2))/2+H21*(POWER(I20,3)- POWER(I19,3))/3+ H22*(POWER(I20,4)-POWER(I19,4))/4</f>
        <v>-21.355456473721617</v>
      </c>
      <c r="J21" s="49">
        <f>C21*C21</f>
        <v>1532.3818356312008</v>
      </c>
      <c r="K21" s="49">
        <f>C21*C21*C21</f>
        <v>59986.081471594676</v>
      </c>
      <c r="L21" s="49">
        <f xml:space="preserve"> C19*(J20*K22-J22*K20)-C20*(J19*K22-J22*K19)+ C22*(J19*K20-J20*K19)</f>
        <v>-819137.9587457478</v>
      </c>
      <c r="M21" s="49">
        <f>(C20*(D21*K22-D22*K21)-C21*(D20*K22-D22*K20)+ C22*(D20*K21-D21*K20)-C19*(D21*K22-D22*K21)+C21*(D19*K22-D22*K19)- C22*(D19*K21-D21*K19)+C19*(D20*K22-D22*K20)-C20*(D19*K22-D22*K19)+ C22*(D19*K20-D20*K19)-C19*(D20*K21-D21*K20)+C20*(D19*K21-D21*K19)- C21*(D19*K20-D20*K19))/SUM(L19:L22)</f>
        <v>-0.21450098207587251</v>
      </c>
      <c r="N21" s="49">
        <f>M19*(N20-N19)+M20*(POWER(N20,2)-POWER(N19,2))/2+M21*(POWER(N20,3)- POWER(N19,3))/3+ M22*(POWER(N20,4)-POWER(N19,4))/4</f>
        <v>-14.398623656452855</v>
      </c>
      <c r="O21" s="57"/>
      <c r="P21" s="58">
        <f ca="1">result!E20</f>
        <v>2761.2652800000001</v>
      </c>
      <c r="Q21" s="58">
        <f ca="1">result!F20</f>
        <v>39.146427000000003</v>
      </c>
      <c r="R21" s="49">
        <f>LOG10(P21)</f>
        <v>3.4411081321393637</v>
      </c>
      <c r="S21" s="49">
        <f>R21*R21</f>
        <v>11.84122517707566</v>
      </c>
      <c r="T21" s="49">
        <f>R21*R21*R21</f>
        <v>40.746936251328435</v>
      </c>
      <c r="U21" s="49">
        <f xml:space="preserve"> R19*(S20*T22-S22*T20)-R20*(S19*T22-S22*T19)+ R22*(S19*T20-S20*T19)</f>
        <v>-1.4743314874970821</v>
      </c>
      <c r="V21" s="49">
        <f>(R20*(Q21*T22-Q22*T21)-R21*(Q20*T22-Q22*T20)+ R22*(Q20*T21-Q21*T20)-R19*(Q21*T22-Q22*T21)+R21*(Q19*T22-Q22*T19)- R22*(Q19*T21-Q21*T19)+R19*(Q20*T22-Q22*T20)-R20*(Q19*T22-Q22*T19)+ R22*(Q19*T20-Q20*T19)-R19*(Q20*T21-Q21*T20)+R20*(Q19*T21-Q21*T19)- R21*(Q19*T20-Q20*T19))/SUM(U19:U22)</f>
        <v>23.392713416411418</v>
      </c>
      <c r="W21" s="49">
        <f>V19*(I20-I19)+V20*(POWER(I20,2)-POWER(I19,2))/2+V21*(POWER(I20,3)- POWER(I19,3))/3+ V22*(POWER(I20,4)-POWER(I19,4))/4</f>
        <v>-21.362454195077255</v>
      </c>
      <c r="X21" s="49"/>
      <c r="Y21" s="49">
        <f>Q21*Q21</f>
        <v>1532.4427468663291</v>
      </c>
      <c r="Z21" s="49">
        <f>Q21*Q21*Q21</f>
        <v>59989.658121882239</v>
      </c>
      <c r="AA21" s="49">
        <f xml:space="preserve"> Q19*(Y20*Z22-Y22*Z20)-Q20*(Y19*Z22-Y22*Z19)+ Q22*(Y19*Z20-Y20*Z19)</f>
        <v>-829920.1241864115</v>
      </c>
      <c r="AB21" s="49">
        <f>(Q20*(R21*Z22-R22*Z21)-Q21*(R20*Z22-R22*Z20)+ Q22*(R20*Z21-R21*Z20)-Q19*(R21*Z22-R22*Z21)+Q21*(R19*Z22-R22*Z19)- Q22*(R19*Z21-R21*Z19)+Q19*(R20*Z22-R22*Z20)-Q20*(R19*Z22-R22*Z19)+ Q22*(R19*Z20-R20*Z19)-Q19*(R20*Z21-R21*Z20)+Q20*(R19*Z21-R21*Z19)- Q21*(R19*Z20-R20*Z19))/SUM(AA19:AA22)</f>
        <v>-0.18185489924231177</v>
      </c>
      <c r="AC21" s="49">
        <f>AB19*(N20-N19)+AB20*(POWER(N20,2)-POWER(N19,2))/2+AB21*(POWER(N20,3)- POWER(N19,3))/3+ AB22*(POWER(N20,4)-POWER(N19,4))/4</f>
        <v>-14.391386033316849</v>
      </c>
      <c r="AD21" s="49">
        <f>(D21-AD19-C21*AD20)/C21/C21</f>
        <v>1.2040739268304755E-2</v>
      </c>
      <c r="AE21" s="49">
        <f>(R21-AE19-Q21*AE20)/Q21/Q21</f>
        <v>1.1149690392213066E-2</v>
      </c>
      <c r="AF21" s="49"/>
      <c r="AG21" s="49">
        <f>((D22-AG20)*C21*C21-(D21-AG20)*C22*C22)/(C22*C21*C21-C21*C22*C22)</f>
        <v>-0.22072831952972413</v>
      </c>
      <c r="AH21" s="49">
        <f>((R22-AH20)*Q21*Q21-(R21-AH20)*Q22*Q22)/(Q22*Q21*Q21-Q21*Q22*Q22)</f>
        <v>-0.23826882972266941</v>
      </c>
      <c r="AI21" s="49"/>
      <c r="AJ21" s="49"/>
      <c r="AK21" s="49"/>
      <c r="AL21" s="49"/>
      <c r="AM21" s="49"/>
    </row>
    <row r="22" spans="1:39" s="58" customFormat="1">
      <c r="A22" s="60"/>
      <c r="B22" s="49">
        <f ca="1">result!C21</f>
        <v>1814.4038399999999</v>
      </c>
      <c r="C22" s="49">
        <f ca="1">result!D21</f>
        <v>37.552869000000001</v>
      </c>
      <c r="D22" s="49">
        <f>LOG10(B22)</f>
        <v>3.2587339563536006</v>
      </c>
      <c r="E22" s="49">
        <f>D22*D22</f>
        <v>10.619346998291991</v>
      </c>
      <c r="F22" s="49">
        <f>D22*D22*D22</f>
        <v>34.605626657635796</v>
      </c>
      <c r="G22" s="49">
        <f>-D19*(E20*F21-E21*F20)+D20*(E19*F21-E21*F19)- D21*(E19*F20-E20*F19)</f>
        <v>0.52758020508663606</v>
      </c>
      <c r="H22" s="49">
        <f>(D20*(E21*C22-E22*C21)-D21*(E20*C22-E22*C20)+ D22*(E20*C21-E21*C20)-D19*(E21*C22-E22*C21)+D21*(E19*C22-E22*C19)- D22*(E19*C21-E21*C19)+D19*(E20*C22-E22*C20)-D20*(E19*C22-E22*C19)+ D22*(E19*C20-E20*C19)-D19*(E20*C21-E21*C20)+D20*(E19*C21-E21*C19)- D21*(E19*C20-E20*C19))/SUM(G19:G22)</f>
        <v>-3.2177257753493698</v>
      </c>
      <c r="I22" s="49"/>
      <c r="J22" s="49">
        <f>C22*C22</f>
        <v>1410.2179701311611</v>
      </c>
      <c r="K22" s="49">
        <f>C22*C22*C22</f>
        <v>52957.730693781406</v>
      </c>
      <c r="L22" s="49">
        <f>-C19*(J20*K21-J21*K20)+C20*(J19*K21-J21*K19)- C21*(J19*K20-J20*K19)</f>
        <v>252952.72745507956</v>
      </c>
      <c r="M22" s="49">
        <f>(C20*(J21*D22-J22*D21)-C21*(J20*D22-J22*D20)+ C22*(J20*D21-J21*D20)-C19*(J21*D22-J22*D21)+C21*(J19*D22-J22*D19)- C22*(J19*D21-J21*D19)+C19*(J20*D22-J22*D20)-C20*(J19*D22-J22*D19)+ C22*(J19*D20-J20*D19)-C19*(J20*D21-J21*D20)+C20*(J19*D21-J21*D19)- C21*(J19*D20-J20*D19))/SUM(L19:L22)</f>
        <v>1.8654144370082171E-3</v>
      </c>
      <c r="N22" s="49"/>
      <c r="O22" s="57"/>
      <c r="P22" s="58">
        <f ca="1">result!E21</f>
        <v>1808.38464</v>
      </c>
      <c r="Q22" s="58">
        <f ca="1">result!F21</f>
        <v>37.549706</v>
      </c>
      <c r="R22" s="49">
        <f>LOG10(P22)</f>
        <v>3.2572908095812503</v>
      </c>
      <c r="S22" s="49">
        <f>R22*R22</f>
        <v>10.609943418182477</v>
      </c>
      <c r="T22" s="49">
        <f>R22*R22*R22</f>
        <v>34.559671186222857</v>
      </c>
      <c r="U22" s="49">
        <f>-R19*(S20*T21-S21*T20)+R20*(S19*T21-S21*T19)- R21*(S19*T20-S20*T19)</f>
        <v>0.52591918149101957</v>
      </c>
      <c r="V22" s="49">
        <f>(R20*(S21*Q22-S22*Q21)-R21*(S20*Q22-S22*Q20)+ R22*(S20*Q21-S21*Q20)-R19*(S21*Q22-S22*Q21)+R21*(S19*Q22-S22*Q19)- R22*(S19*Q21-S21*Q19)+R19*(S20*Q22-S22*Q20)-R20*(S19*Q22-S22*Q19)+ R22*(S19*Q20-S20*Q19)-R19*(S20*Q21-S21*Q20)+R20*(S19*Q21-S21*Q19)- R21*(S19*Q20-S20*Q19))/SUM(U19:U22)</f>
        <v>-2.5093409025876117</v>
      </c>
      <c r="W22" s="49"/>
      <c r="X22" s="49">
        <f>(W21-I21)/(I20-I19)</f>
        <v>1.302638611497654E-2</v>
      </c>
      <c r="Y22" s="49">
        <f>Q22*Q22</f>
        <v>1409.980420686436</v>
      </c>
      <c r="Z22" s="49">
        <f>Q22*Q22*Q22</f>
        <v>52944.350262531989</v>
      </c>
      <c r="AA22" s="49">
        <f>-Q19*(Y20*Z21-Y21*Z20)+Q20*(Y19*Z21-Y21*Z19)- Q21*(Y19*Z20-Y20*Z19)</f>
        <v>256043.38291372359</v>
      </c>
      <c r="AB22" s="49">
        <f>(Q20*(Y21*R22-Y22*R21)-Q21*(Y20*R22-Y22*R20)+ Q22*(Y20*R21-Y21*R20)-Q19*(Y21*R22-Y22*R21)+Q21*(Y19*R22-Y22*R19)- Q22*(Y19*R21-Y21*R19)+Q19*(Y20*R22-Y22*R20)-Q20*(Y19*R22-Y22*R19)+ Q22*(Y19*R20-Y20*R19)-Q19*(Y20*R21-Y21*R20)+Q20*(Y19*R21-Y21*R19)- Q21*(Y19*R20-Y20*R19))/SUM(AA19:AA22)</f>
        <v>1.5891214529492371E-3</v>
      </c>
      <c r="AC22" s="49"/>
      <c r="AD22" s="49"/>
      <c r="AE22" s="49"/>
      <c r="AF22" s="49">
        <f xml:space="preserve"> POWER(10,(AD19*(AF19-AF20)+AD20*(AF19*AF19-AF20*AF20)/2+AD21*(AF19*AF19*AF19-AF20*AF20*AF20)/3)/(AF19-AF20))</f>
        <v>5184.8416951318932</v>
      </c>
      <c r="AG22" s="49">
        <f>(D22-AG20-C22*AG21)/C22/C22</f>
        <v>4.3846046061581795E-3</v>
      </c>
      <c r="AH22" s="49">
        <f>(R22-AH20-Q22*AH21)/Q22/Q22</f>
        <v>4.6076714710843771E-3</v>
      </c>
      <c r="AI22" s="49">
        <f xml:space="preserve"> POWER(10,(AG20*(AI19-AI20)+AG21*(AI19*AI19-AI20*AI20)/2+AG22*(AI19*AI19*AI19-AI20*AI20*AI20)/3)/(AI19-AI20))</f>
        <v>2233.13168985827</v>
      </c>
      <c r="AJ22" s="49"/>
      <c r="AK22" s="49">
        <f>(POWER(10,(AC21-N21)/(N20-N19))-1)*100</f>
        <v>-0.40522478489198877</v>
      </c>
      <c r="AL22" s="49">
        <f xml:space="preserve"> IF(AF19&gt;AF20,(POWER(10,(AE19*(AF19-AF20)+AE20*(AF19*AF19-AF20*AF20)/2+AE21*(AF19*AF19*AF19-AF20*AF20*AF20)/3)/(AF19-AF20))/AF22-1)*100,99)</f>
        <v>-0.52072801131178847</v>
      </c>
      <c r="AM22" s="49">
        <f xml:space="preserve"> IF(AI19&gt;AI20,(POWER(10,(AH20*(AI19-AI20)+AH21*(AI19*AI19-
AI20*AI20)/2+AH22*(AI19*AI19*AI19-AI20*AI20*AI20)/3)/(AI19-AI20))/AI22-1)*100,99)</f>
        <v>-0.35403694539403174</v>
      </c>
    </row>
    <row r="23" spans="1:39" s="15" customFormat="1"/>
    <row r="24" spans="1:39" s="58" customFormat="1">
      <c r="A24" s="1" t="s">
        <v>58</v>
      </c>
      <c r="B24" s="49">
        <f ca="1">result!C23</f>
        <v>6538.4947199999997</v>
      </c>
      <c r="C24" s="49">
        <f ca="1">result!D23</f>
        <v>38.461534</v>
      </c>
      <c r="D24" s="49">
        <f>LOG10(B24)</f>
        <v>3.8154777773697188</v>
      </c>
      <c r="E24" s="49">
        <f>D24*D24</f>
        <v>14.55787066960217</v>
      </c>
      <c r="F24" s="49">
        <f>D24*D24*D24</f>
        <v>55.545232025689508</v>
      </c>
      <c r="G24" s="49">
        <f>D25*(E26*F27-E27*F26)-D26*(E25*F27-E27*F25)+ D27*(E25*F26-E26*F25)</f>
        <v>-0.59286250841390142</v>
      </c>
      <c r="H24" s="49">
        <f>(C24*G24+C25*G25+C26*G26+C27*G27)/SUM(G24:G27)</f>
        <v>62.337705074973293</v>
      </c>
      <c r="I24" s="49">
        <f>IF(D24&lt;D27,MAX(D24,R24),MIN(D24,R24))</f>
        <v>3.811845921110534</v>
      </c>
      <c r="J24" s="49">
        <f>C24*C24</f>
        <v>1479.2895976331561</v>
      </c>
      <c r="K24" s="49">
        <f>C24*C24*C24</f>
        <v>56895.747155213954</v>
      </c>
      <c r="L24" s="49">
        <f>C25*(J26*K27-J27*K26)-C26*(J25*K27-J27*K25)+ C27*(J25*K26-J26*K25)</f>
        <v>-264290.09984685481</v>
      </c>
      <c r="M24" s="49">
        <f>(D24*L24+D25*L25+D26*L26+D27*L27)/SUM(L24:L27)</f>
        <v>-22.319146131440217</v>
      </c>
      <c r="N24" s="49">
        <f>IF(C24&lt;C27,MAX(C24,Q24),MIN(C24,Q24))</f>
        <v>38.461534</v>
      </c>
      <c r="O24" s="57"/>
      <c r="P24" s="58">
        <f ca="1">result!E23</f>
        <v>6484.0435200000002</v>
      </c>
      <c r="Q24" s="58">
        <f ca="1">result!F23</f>
        <v>38.479177</v>
      </c>
      <c r="R24" s="49">
        <f>LOG10(P24)</f>
        <v>3.811845921110534</v>
      </c>
      <c r="S24" s="49">
        <f>R24*R24</f>
        <v>14.530169326287016</v>
      </c>
      <c r="T24" s="49">
        <f>R24*R24*R24</f>
        <v>55.386766679452556</v>
      </c>
      <c r="U24" s="49">
        <f>R25*(S26*T27-S27*T26)-R26*(S25*T27-S27*T25)+ R27*(S25*T26-S26*T25)</f>
        <v>-0.58356019051984731</v>
      </c>
      <c r="V24" s="49">
        <f>(Q24*U24+Q25*U25+Q26*U26+Q27*U27)/SUM(U24:U27)</f>
        <v>53.731133579392505</v>
      </c>
      <c r="W24" s="49"/>
      <c r="X24" s="49"/>
      <c r="Y24" s="49">
        <f>Q24*Q24</f>
        <v>1480.6470625973291</v>
      </c>
      <c r="Z24" s="49">
        <f>Q24*Q24*Q24</f>
        <v>56974.080396212703</v>
      </c>
      <c r="AA24" s="49">
        <f>Q25*(Y26*Z27-Y27*Z26)-Q26*(Y25*Z27-Y27*Z25)+ Q27*(Y25*Z26-Y26*Z25)</f>
        <v>-266722.54182206094</v>
      </c>
      <c r="AB24" s="49">
        <f>(R24*AA24+R25*AA25+R26*AA26+R27*AA27)/SUM(AA24:AA27)</f>
        <v>-18.006939080411495</v>
      </c>
      <c r="AC24" s="49"/>
      <c r="AD24" s="49">
        <f>(D26*(C25*C24*C24-C24*C25*C25)-D25*(C26*C24*C24-C24*C26*C26)+D24*(C26*C25*C25-C25*C26*C26))/(C25*C24*C24-C24*C25*C25-C26*C24*C24+C24*C26*C26+C26*C25*C25-C25*C26*C26)</f>
        <v>0.89744543398873255</v>
      </c>
      <c r="AE24" s="49">
        <f>(R26*(Q25*Q24*Q24-Q24*Q25*Q25)-R25*(Q26*Q24*Q24-Q24*Q26*Q26)+R24*(Q26*Q25*Q25-Q25*Q26*Q26))/(Q25*Q24*Q24-Q24*Q25*Q25-Q26*Q24*Q24+Q24*Q26*Q26+Q26*Q25*Q25-Q25*Q26*Q26)</f>
        <v>0.33395458734258088</v>
      </c>
      <c r="AF24" s="49">
        <f>MIN(C24,Q24)</f>
        <v>38.461534</v>
      </c>
      <c r="AG24" s="49"/>
      <c r="AH24" s="49"/>
      <c r="AI24" s="49">
        <f>MIN(C26,Q26)</f>
        <v>35.768731000000002</v>
      </c>
      <c r="AJ24" s="49"/>
      <c r="AK24" s="49"/>
      <c r="AL24" s="49"/>
      <c r="AM24" s="49"/>
    </row>
    <row r="25" spans="1:39" s="58" customFormat="1">
      <c r="A25" s="60"/>
      <c r="B25" s="49">
        <f ca="1">result!C24</f>
        <v>4416.0864000000001</v>
      </c>
      <c r="C25" s="49">
        <f ca="1">result!D24</f>
        <v>37.248410999999997</v>
      </c>
      <c r="D25" s="49">
        <f>LOG10(B25)</f>
        <v>3.6450375617039703</v>
      </c>
      <c r="E25" s="49">
        <f>D25*D25</f>
        <v>13.286298826232825</v>
      </c>
      <c r="F25" s="49">
        <f>D25*D25*D25</f>
        <v>48.429058277642021</v>
      </c>
      <c r="G25" s="49">
        <f>-D24*(E26*F27-E27*F26)+D26*(E24*F27-E27*F24)- D27*(E24*F26-E26*F24)</f>
        <v>1.651660644187416</v>
      </c>
      <c r="H25" s="49">
        <f>(C25*(E26*F27-E27*F26)-C26*(E25*F27-E27*F25)+ C27*(E25*F26-E26*F25)-C24*(E26*F27-E27*F26)+C26*(E24*F27-E27*F24)- C27*(E24*F26-E26*F24)+C24*(E25*F27-E27*F25)-C25*(E24*F27-E27*F24)+ C27*(E24*F25-E25*F24)-C24*(E25*F26-E26*F25)+C25*(E24*F26-E26*F24)- C26*(E24*F25-E25*F24))/SUM(G24:G27)</f>
        <v>-37.738061732945958</v>
      </c>
      <c r="I25" s="49">
        <f>IF(D24&lt;D27,MIN(D27,R27),MAX(D27,R27))</f>
        <v>3.2577963414835187</v>
      </c>
      <c r="J25" s="49">
        <f>C25*C25</f>
        <v>1387.4441220249207</v>
      </c>
      <c r="K25" s="49">
        <f>C25*C25*C25</f>
        <v>51680.088896718393</v>
      </c>
      <c r="L25" s="49">
        <f>-C24*(J26*K27-J27*K26)+C26*(J24*K27-J27*K24)- C27*(J24*K26-J26*K24)</f>
        <v>708176.70256364346</v>
      </c>
      <c r="M25" s="49">
        <f>(D25*(J26*K27-J27*K26)-D26*(J25*K27-J27*K25)+ D27*(J25*K26-J26*K25)-D24*(J26*K27-J27*K26)+D26*(J24*K27-J27*K24)- D27*(J24*K26-J26*K24)+D24*(J25*K27-J27*K25)-D25*(J24*K27-J27*K24)+ D27*(J24*K25-J25*K24)-D24*(J25*K26-J26*K25)+D25*(J24*K26-J26*K24)- D26*(J24*K25-J25*K24))/SUM(L24:L27)</f>
        <v>1.8851331099961601</v>
      </c>
      <c r="N25" s="49">
        <f>IF(C24&lt;C27,MIN(C27,Q27),MAX(C27,Q27))</f>
        <v>34.400388</v>
      </c>
      <c r="O25" s="57"/>
      <c r="P25" s="58">
        <f ca="1">result!E24</f>
        <v>4394.5574399999996</v>
      </c>
      <c r="Q25" s="58">
        <f ca="1">result!F24</f>
        <v>37.256118999999998</v>
      </c>
      <c r="R25" s="49">
        <f>LOG10(P25)</f>
        <v>3.6429151453839572</v>
      </c>
      <c r="S25" s="49">
        <f>R25*R25</f>
        <v>13.270830756467818</v>
      </c>
      <c r="T25" s="49">
        <f>R25*R25*R25</f>
        <v>48.344510354563852</v>
      </c>
      <c r="U25" s="49">
        <f>-R24*(S26*T27-S27*T26)+R26*(S24*T27-S27*T24)- R27*(S24*T26-S26*T24)</f>
        <v>1.6196724990840323</v>
      </c>
      <c r="V25" s="49">
        <f>(Q25*(S26*T27-S27*T26)-Q26*(S25*T27-S27*T25)+ Q27*(S25*T26-S26*T25)-Q24*(S26*T27-S27*T26)+Q26*(S24*T27-S27*T24)- Q27*(S24*T26-S26*T24)+Q24*(S25*T27-S27*T25)-Q25*(S24*T27-S27*T24)+ Q27*(S24*T25-S25*T24)-Q24*(S25*T26-S26*T25)+Q25*(S24*T26-S26*T24)- Q26*(S24*T25-S25*T24))/SUM(U24:U27)</f>
        <v>-30.249986577326187</v>
      </c>
      <c r="W25" s="49"/>
      <c r="X25" s="49"/>
      <c r="Y25" s="49">
        <f>Q25*Q25</f>
        <v>1388.0184029421609</v>
      </c>
      <c r="Z25" s="49">
        <f>Q25*Q25*Q25</f>
        <v>51712.178794203093</v>
      </c>
      <c r="AA25" s="49">
        <f>-Q24*(Y26*Z27-Y27*Z26)+Q26*(Y24*Z27-Y27*Z24)- Q27*(Y24*Z26-Y26*Z24)</f>
        <v>717155.29007962346</v>
      </c>
      <c r="AB25" s="49">
        <f>(R25*(Y26*Z27-Y27*Z26)-R26*(Y25*Z27-Y27*Z25)+ R27*(Y25*Z26-Y26*Z25)-R24*(Y26*Z27-Y27*Z26)+R26*(Y24*Z27-Y27*Z24)- R27*(Y24*Z26-Y26*Z24)+R24*(Y25*Z27-Y27*Z25)-R25*(Y24*Z27-Y27*Z24)+ R27*(Y24*Z25-Y25*Z24)-R24*(Y25*Z26-Y26*Z25)+R25*(Y24*Z26-Y26*Z24)- R26*(Y24*Z25-Y25*Z24))/SUM(AA24:AA27)</f>
        <v>1.5227638646847983</v>
      </c>
      <c r="AC25" s="49"/>
      <c r="AD25" s="49">
        <f>((D26-AD24)*C25*C25-(D25-AD24)*C26*C26)/(C26*C25*C25-C25*C26*C26)</f>
        <v>9.1357982059260615E-3</v>
      </c>
      <c r="AE25" s="49">
        <f>((R26-AE24)*Q25*Q25-(R25-AE24)*Q26*Q26)/(Q26*Q25*Q25-Q25*Q26*Q26)</f>
        <v>4.1078651538798604E-2</v>
      </c>
      <c r="AF25" s="49">
        <f>MAX(C25,Q25)</f>
        <v>37.256118999999998</v>
      </c>
      <c r="AG25" s="49">
        <f>(D27*(C26*C25*C25-C25*C26*C26)-D26*(C27*C25*C25-C25*C27*C27)+D25*(C27*C26*C26-C26*C27*C27))/(C26*C25*C25-C25*C26*C26-C27*C25*C25+C25*C27*C27+C27*C26*C26-C26*C27*C27)</f>
        <v>-1.5539900186213456</v>
      </c>
      <c r="AH25" s="49">
        <f>(R27*(Q26*Q25*Q25-Q25*Q26*Q26)-R26*(Q27*Q25*Q25-Q25*Q27*Q27)+R25*(Q27*Q26*Q26-Q26*Q27*Q27))/(Q26*Q25*Q25-Q25*Q26*Q26-Q27*Q25*Q25+Q25*Q27*Q27+Q27*Q26*Q26-Q26*Q27*Q27)</f>
        <v>-1.6106168616669163</v>
      </c>
      <c r="AI25" s="49">
        <f>MAX(C27,Q27)</f>
        <v>34.400388</v>
      </c>
      <c r="AJ25" s="49"/>
      <c r="AK25" s="49"/>
      <c r="AL25" s="49"/>
      <c r="AM25" s="49"/>
    </row>
    <row r="26" spans="1:39" s="58" customFormat="1">
      <c r="A26" s="60"/>
      <c r="B26" s="49">
        <f ca="1">result!C25</f>
        <v>2780.0985599999999</v>
      </c>
      <c r="C26" s="49">
        <f ca="1">result!D25</f>
        <v>35.768731000000002</v>
      </c>
      <c r="D26" s="49">
        <f>LOG10(B26)</f>
        <v>3.4440601927905163</v>
      </c>
      <c r="E26" s="49">
        <f>D26*D26</f>
        <v>11.861550611564249</v>
      </c>
      <c r="F26" s="49">
        <f>D26*D26*D26</f>
        <v>40.851894286058439</v>
      </c>
      <c r="G26" s="49">
        <f xml:space="preserve"> D24*(E25*F27-E27*F25)-D25*(E24*F27-E27*F24)+ D27*(E24*F25-E25*F24)</f>
        <v>-1.6676876423799314</v>
      </c>
      <c r="H26" s="49">
        <f>(D25*(C26*F27-C27*F26)-D26*(C25*F27-C27*F25)+ D27*(C25*F26-C26*F25)-D24*(C26*F27-C27*F26)+D26*(C24*F27-C27*F24)- D27*(C24*F26-C26*F24)+D24*(C25*F27-C27*F25)-D25*(C24*F27-C27*F24)+ D27*(C24*F25-C25*F24)-D24*(C25*F26-C26*F25)+D25*(C24*F26-C26*F24)- D26*(C24*F25-C25*F24))/SUM(G24:G27)</f>
        <v>13.046153590754615</v>
      </c>
      <c r="I26" s="49">
        <f>H24*(I25-I24)+H25*(POWER(I25,2)-POWER(I24,2))/2+H26*(POWER(I25,3)- POWER(I24,3))/3+ H27*(POWER(I25,4)-POWER(I24,4))/4</f>
        <v>-20.185579218380163</v>
      </c>
      <c r="J26" s="49">
        <f>C26*C26</f>
        <v>1279.4021173503611</v>
      </c>
      <c r="K26" s="49">
        <f>C26*C26*C26</f>
        <v>45762.5901763355</v>
      </c>
      <c r="L26" s="49">
        <f xml:space="preserve"> C24*(J25*K27-J27*K25)-C25*(J24*K27-J27*K24)+ C27*(J24*K25-J25*K24)</f>
        <v>-691503.88618247211</v>
      </c>
      <c r="M26" s="49">
        <f>(C25*(D26*K27-D27*K26)-C26*(D25*K27-D27*K25)+ C27*(D25*K26-D26*K25)-C24*(D26*K27-D27*K26)+C26*(D24*K27-D27*K24)- C27*(D24*K26-D26*K24)+C24*(D25*K27-D27*K25)-C25*(D24*K27-D27*K24)+ C27*(D24*K25-D25*K24)-C24*(D25*K26-D26*K25)+C25*(D24*K26-D26*K24)- C26*(D24*K25-D25*K24))/SUM(L24:L27)</f>
        <v>-4.8772034104882421E-2</v>
      </c>
      <c r="N26" s="49">
        <f>M24*(N25-N24)+M25*(POWER(N25,2)-POWER(N24,2))/2+M26*(POWER(N25,3)- POWER(N24,3))/3+ M27*(POWER(N25,4)-POWER(N24,4))/4</f>
        <v>-14.354485515386614</v>
      </c>
      <c r="O26" s="57"/>
      <c r="P26" s="58">
        <f ca="1">result!E25</f>
        <v>2771.904</v>
      </c>
      <c r="Q26" s="58">
        <f ca="1">result!F25</f>
        <v>35.769768999999997</v>
      </c>
      <c r="R26" s="49">
        <f>LOG10(P26)</f>
        <v>3.4427781851777839</v>
      </c>
      <c r="S26" s="49">
        <f>R26*R26</f>
        <v>11.852721632336035</v>
      </c>
      <c r="T26" s="49">
        <f>R26*R26*R26</f>
        <v>40.806291470791315</v>
      </c>
      <c r="U26" s="49">
        <f xml:space="preserve"> R24*(S25*T27-S27*T25)-R25*(S24*T27-S27*T24)+ R27*(S24*T25-S25*T24)</f>
        <v>-1.6321532457286594</v>
      </c>
      <c r="V26" s="49">
        <f>(R25*(Q26*T27-Q27*T26)-R26*(Q25*T27-Q27*T25)+ R27*(Q25*T26-Q26*T25)-R24*(Q26*T27-Q27*T26)+R26*(Q24*T27-Q27*T24)- R27*(Q24*T26-Q26*T24)+R24*(Q25*T27-Q27*T25)-R25*(Q24*T27-Q27*T24)+ R27*(Q24*T25-Q25*T24)-R24*(Q25*T26-Q26*T25)+R25*(Q24*T26-Q26*T24)- R26*(Q24*T25-Q25*T24))/SUM(U24:U27)</f>
        <v>10.862680115445334</v>
      </c>
      <c r="W26" s="49">
        <f>V24*(I25-I24)+V25*(POWER(I25,2)-POWER(I24,2))/2+V26*(POWER(I25,3)- POWER(I24,3))/3+ V27*(POWER(I25,4)-POWER(I24,4))/4</f>
        <v>-20.195318068944783</v>
      </c>
      <c r="X26" s="49"/>
      <c r="Y26" s="49">
        <f>Q26*Q26</f>
        <v>1279.4763743133608</v>
      </c>
      <c r="Z26" s="49">
        <f>Q26*Q26*Q26</f>
        <v>45766.574350146446</v>
      </c>
      <c r="AA26" s="49">
        <f xml:space="preserve"> Q24*(Y25*Z27-Y27*Z25)-Q25*(Y24*Z27-Y27*Z24)+ Q27*(Y24*Z25-Y25*Z24)</f>
        <v>-702924.26844546199</v>
      </c>
      <c r="AB26" s="49">
        <f>(Q25*(R26*Z27-R27*Z26)-Q26*(R25*Z27-R27*Z25)+ Q27*(R25*Z26-R26*Z25)-Q24*(R26*Z27-R27*Z26)+Q26*(R24*Z27-R27*Z24)- Q27*(R24*Z26-R26*Z24)+Q24*(R25*Z27-R27*Z25)-Q25*(R24*Z27-R27*Z24)+ Q27*(R24*Z25-R25*Z24)-Q24*(R25*Z26-R26*Z25)+Q25*(R24*Z26-R26*Z24)- Q26*(R24*Z25-R25*Z24))/SUM(AA24:AA27)</f>
        <v>-3.8600530545793432E-2</v>
      </c>
      <c r="AC26" s="49">
        <f>AB24*(N25-N24)+AB25*(POWER(N25,2)-POWER(N24,2))/2+AB26*(POWER(N25,3)- POWER(N24,3))/3+ AB27*(POWER(N25,4)-POWER(N24,4))/4</f>
        <v>-14.344706314049333</v>
      </c>
      <c r="AD26" s="49">
        <f>(D26-AD24-C26*AD25)/C26/C26</f>
        <v>1.7350595408588295E-3</v>
      </c>
      <c r="AE26" s="49">
        <f>(R26-AE24-Q26*AE25)/Q26/Q26</f>
        <v>1.2813442704955795E-3</v>
      </c>
      <c r="AF26" s="49"/>
      <c r="AG26" s="49">
        <f>((D27-AG25)*C26*C26-(D26-AG25)*C27*C27)/(C27*C26*C26-C26*C27*C27)</f>
        <v>0.14348466553904249</v>
      </c>
      <c r="AH26" s="49">
        <f>((R27-AH25)*Q26*Q26-(R26-AH25)*Q27*Q27)/(Q27*Q26*Q26-Q26*Q27*Q27)</f>
        <v>0.14763688303969139</v>
      </c>
      <c r="AI26" s="49"/>
      <c r="AJ26" s="49"/>
      <c r="AK26" s="49"/>
      <c r="AL26" s="49"/>
      <c r="AM26" s="49"/>
    </row>
    <row r="27" spans="1:39" s="64" customFormat="1">
      <c r="A27" s="27"/>
      <c r="B27" s="62">
        <f ca="1">result!C26</f>
        <v>1810.4908800000001</v>
      </c>
      <c r="C27" s="62">
        <f ca="1">result!D26</f>
        <v>34.400388</v>
      </c>
      <c r="D27" s="62">
        <f>LOG10(B27)</f>
        <v>3.2577963414835187</v>
      </c>
      <c r="E27" s="62">
        <f>D27*D27</f>
        <v>10.6132370025834</v>
      </c>
      <c r="F27" s="62">
        <f>D27*D27*D27</f>
        <v>34.575764678313703</v>
      </c>
      <c r="G27" s="62">
        <f>-D24*(E25*F26-E26*F25)+D25*(E24*F26-E26*F24)- D26*(E24*F25-E25*F24)</f>
        <v>0.60940128039521824</v>
      </c>
      <c r="H27" s="62">
        <f>(D25*(E26*C27-E27*C26)-D26*(E25*C27-E27*C25)+ D27*(E25*C26-E26*C25)-D24*(E26*C27-E27*C26)+D26*(E24*C27-E27*C24)- D27*(E24*C26-E26*C24)+D24*(E25*C27-E27*C25)-D25*(E24*C27-E27*C24)+ D27*(E24*C25-E25*C24)-D24*(E25*C26-E26*C25)+D25*(E24*C26-E26*C24)- D26*(E24*C25-E25*C24))/SUM(G24:G27)</f>
        <v>-1.256843284786394</v>
      </c>
      <c r="I27" s="62"/>
      <c r="J27" s="62">
        <f>C27*C27</f>
        <v>1183.386694550544</v>
      </c>
      <c r="K27" s="62">
        <f>C27*C27*C27</f>
        <v>40708.961446576199</v>
      </c>
      <c r="L27" s="62">
        <f>-C24*(J25*K26-J26*K25)+C25*(J24*K26-J26*K24)- C26*(J24*K25-J25*K24)</f>
        <v>247693.78396908939</v>
      </c>
      <c r="M27" s="62">
        <f>(C25*(J26*D27-J27*D26)-C26*(J25*D27-J27*D25)+ C27*(J25*D26-J26*D25)-C24*(J26*D27-J27*D26)+C26*(J24*D27-J27*D24)- C27*(J24*D26-J26*D24)+C24*(J25*D27-J27*D25)-C25*(J24*D27-J27*D24)+ C27*(J24*D25-J25*D24)-C24*(J25*D26-J26*D25)+C25*(J24*D26-J26*D24)- C26*(J24*D25-J25*D24))/SUM(L24:L27)</f>
        <v>4.5306506552343732E-4</v>
      </c>
      <c r="N27" s="62"/>
      <c r="O27" s="63"/>
      <c r="P27" s="64">
        <f ca="1">result!E26</f>
        <v>1809.5519999999999</v>
      </c>
      <c r="Q27" s="64">
        <f ca="1">result!F26</f>
        <v>34.399467999999999</v>
      </c>
      <c r="R27" s="62">
        <f>LOG10(P27)</f>
        <v>3.2575710676810647</v>
      </c>
      <c r="S27" s="62">
        <f>R27*R27</f>
        <v>10.611769260992752</v>
      </c>
      <c r="T27" s="62">
        <f>R27*R27*R27</f>
        <v>34.56859252151726</v>
      </c>
      <c r="U27" s="62">
        <f>-R24*(S25*T26-S26*T25)+R25*(S24*T26-S26*T24)- R26*(S24*T25-S25*T24)</f>
        <v>0.59653453550761526</v>
      </c>
      <c r="V27" s="62">
        <f>(R25*(S26*Q27-S27*Q26)-R26*(S25*Q27-S27*Q25)+ R27*(S25*Q26-S26*Q25)-R24*(S26*Q27-S27*Q26)+R26*(S24*Q27-S27*Q24)- R27*(S24*Q26-S26*Q24)+R24*(S25*Q27-S27*Q25)-R25*(S24*Q27-S27*Q24)+ R27*(S24*Q25-S25*Q24)-R24*(S25*Q26-S26*Q25)+R25*(S24*Q26-S26*Q24)- R26*(S24*Q25-S25*Q24))/SUM(U24:U27)</f>
        <v>-1.0432139932443658</v>
      </c>
      <c r="W27" s="62"/>
      <c r="X27" s="62">
        <f>(W26-I26)/(I25-I24)</f>
        <v>1.7577579557367884E-2</v>
      </c>
      <c r="Y27" s="62">
        <f>Q27*Q27</f>
        <v>1183.3233986830239</v>
      </c>
      <c r="Z27" s="62">
        <f>Q27*Q27*Q27</f>
        <v>40705.695386647923</v>
      </c>
      <c r="AA27" s="62">
        <f>-Q24*(Y25*Z26-Y26*Z25)+Q25*(Y24*Z26-Y26*Z24)- Q26*(Y24*Z25-Y25*Z24)</f>
        <v>252570.17854940891</v>
      </c>
      <c r="AB27" s="62">
        <f>(Q25*(Y26*R27-Y27*R26)-Q26*(Y25*R27-Y27*R25)+ Q27*(Y25*R26-Y26*R25)-Q24*(Y26*R27-Y27*R26)+Q26*(Y24*R27-Y27*R24)- Q27*(Y24*R26-Y26*R24)+Q24*(Y25*R27-Y27*R25)-Q25*(Y24*R27-Y27*R24)+ Q27*(Y24*R25-Y25*R24)-Q24*(Y25*R26-Y26*R25)+Q25*(Y24*R26-Y26*R24)- Q26*(Y24*R25-Y25*R24))/SUM(AA24:AA27)</f>
        <v>3.5766872845700067E-4</v>
      </c>
      <c r="AC27" s="62"/>
      <c r="AD27" s="62"/>
      <c r="AE27" s="62"/>
      <c r="AF27" s="62">
        <f xml:space="preserve"> POWER(10,(AD24*(AF24-AF25)+AD25*(AF24*AF24-AF25*AF25)/2+AD26*(AF24*AF24*AF24-AF25*AF25*AF25)/3)/(AF24-AF25))</f>
        <v>5374.9063758599004</v>
      </c>
      <c r="AG27" s="62">
        <f>(D27-AG25-C27*AG26)/C27/C27</f>
        <v>-1.0490383833120226E-4</v>
      </c>
      <c r="AH27" s="62">
        <f>(R27-AH25-Q27*AH26)/Q27/Q27</f>
        <v>-1.7784006014740915E-4</v>
      </c>
      <c r="AI27" s="62">
        <f xml:space="preserve"> POWER(10,(AG25*(AI24-AI25)+AG26*(AI24*AI24-AI25*AI25)/2+AG27*(AI24*AI24*AI24-AI25*AI25*AI25)/3)/(AI24-AI25))</f>
        <v>2243.680448342222</v>
      </c>
      <c r="AJ27" s="62"/>
      <c r="AK27" s="62">
        <f>(POWER(10,(AC26-N26)/(N25-N24))-1)*100</f>
        <v>-0.55292602853722617</v>
      </c>
      <c r="AL27" s="62">
        <f xml:space="preserve"> IF(AF24&gt;AF25,(POWER(10,(AE24*(AF24-AF25)+AE25*(AF24*AF24-AF25*AF25)/2+AE26*(AF24*AF24*AF24-AF25*AF25*AF25)/3)/(AF24-AF25))/AF27-1)*100,99)</f>
        <v>-1.0382743133204198</v>
      </c>
      <c r="AM27" s="62">
        <f xml:space="preserve"> IF(AI24&gt;AI25,(POWER(10,(AH25*(AI24-AI25)+AH26*(AI24*AI24-
AI25*AI25)/2+AH27*(AI24*AI24*AI24-AI25*AI25*AI25)/3)/(AI24-AI25))/AI27-1)*100,99)</f>
        <v>-0.16992810382635559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22"/>
  <sheetViews>
    <sheetView workbookViewId="0">
      <selection activeCell="A3" sqref="A3"/>
    </sheetView>
  </sheetViews>
  <sheetFormatPr defaultColWidth="9" defaultRowHeight="12"/>
  <cols>
    <col min="1" max="1" width="11" style="15" bestFit="1" customWidth="1"/>
    <col min="2" max="11" width="9" style="15"/>
    <col min="12" max="12" width="11.33203125" style="15" bestFit="1" customWidth="1"/>
    <col min="13" max="26" width="9" style="15"/>
    <col min="27" max="27" width="11.33203125" style="15" bestFit="1" customWidth="1"/>
    <col min="28" max="16384" width="9" style="15"/>
  </cols>
  <sheetData>
    <row r="1" spans="1:46" s="21" customFormat="1">
      <c r="A1" s="16"/>
      <c r="B1" s="17" t="s">
        <v>28</v>
      </c>
      <c r="C1" s="17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8"/>
      <c r="P1" s="19" t="s">
        <v>1</v>
      </c>
      <c r="Q1" s="20"/>
      <c r="R1" s="16"/>
      <c r="S1" s="16"/>
      <c r="U1" s="16"/>
      <c r="V1" s="16"/>
      <c r="W1" s="16"/>
      <c r="X1" s="16" t="s">
        <v>2</v>
      </c>
      <c r="Y1" s="16"/>
      <c r="Z1" s="16"/>
      <c r="AA1" s="16"/>
      <c r="AC1" s="16"/>
      <c r="AD1" s="16" t="s">
        <v>3</v>
      </c>
      <c r="AE1" s="16"/>
      <c r="AF1" s="16"/>
      <c r="AG1" s="16" t="s">
        <v>4</v>
      </c>
      <c r="AH1" s="16"/>
      <c r="AI1" s="16"/>
      <c r="AK1" s="22" t="s">
        <v>5</v>
      </c>
      <c r="AL1" s="22" t="s">
        <v>6</v>
      </c>
      <c r="AM1" s="22" t="s">
        <v>7</v>
      </c>
      <c r="AN1" s="16"/>
      <c r="AO1" s="16"/>
      <c r="AP1" s="16"/>
      <c r="AQ1" s="22"/>
      <c r="AR1" s="22"/>
      <c r="AS1" s="22"/>
    </row>
    <row r="2" spans="1:46" s="21" customFormat="1">
      <c r="A2" s="16"/>
      <c r="B2" s="17"/>
      <c r="C2" s="17"/>
      <c r="D2" s="16"/>
      <c r="E2" s="23" t="s">
        <v>8</v>
      </c>
      <c r="F2" s="23"/>
      <c r="G2" s="23"/>
      <c r="H2" s="23"/>
      <c r="I2" s="23"/>
      <c r="J2" s="23" t="s">
        <v>9</v>
      </c>
      <c r="K2" s="16"/>
      <c r="L2" s="16"/>
      <c r="M2" s="16"/>
      <c r="N2" s="16"/>
      <c r="O2" s="18"/>
      <c r="P2" s="19"/>
      <c r="Q2" s="19"/>
      <c r="R2" s="16"/>
      <c r="S2" s="23" t="s">
        <v>8</v>
      </c>
      <c r="T2" s="23"/>
      <c r="U2" s="23"/>
      <c r="V2" s="23"/>
      <c r="W2" s="23"/>
      <c r="Y2" s="23" t="s">
        <v>9</v>
      </c>
      <c r="Z2" s="16"/>
      <c r="AA2" s="16"/>
      <c r="AB2" s="16"/>
      <c r="AC2" s="16"/>
      <c r="AD2" s="22" t="s">
        <v>0</v>
      </c>
      <c r="AE2" s="22" t="s">
        <v>1</v>
      </c>
      <c r="AF2" s="22"/>
      <c r="AG2" s="22" t="s">
        <v>0</v>
      </c>
      <c r="AH2" s="22" t="s">
        <v>1</v>
      </c>
      <c r="AI2" s="22"/>
      <c r="AJ2" s="16"/>
      <c r="AK2" s="16"/>
      <c r="AL2" s="16"/>
      <c r="AM2" s="16"/>
      <c r="AN2" s="16"/>
      <c r="AO2" s="16"/>
      <c r="AP2" s="16"/>
      <c r="AQ2" s="16"/>
      <c r="AR2" s="16"/>
      <c r="AS2" s="16"/>
    </row>
    <row r="3" spans="1:46" s="21" customFormat="1">
      <c r="A3" s="86"/>
      <c r="B3" s="24" t="s">
        <v>10</v>
      </c>
      <c r="C3" s="24" t="s">
        <v>11</v>
      </c>
      <c r="D3" s="24" t="s">
        <v>12</v>
      </c>
      <c r="E3" s="24" t="s">
        <v>13</v>
      </c>
      <c r="F3" s="24" t="s">
        <v>14</v>
      </c>
      <c r="G3" s="24" t="s">
        <v>15</v>
      </c>
      <c r="H3" s="24" t="s">
        <v>16</v>
      </c>
      <c r="I3" s="23" t="s">
        <v>17</v>
      </c>
      <c r="J3" s="24" t="s">
        <v>18</v>
      </c>
      <c r="K3" s="24" t="s">
        <v>19</v>
      </c>
      <c r="L3" s="24" t="s">
        <v>15</v>
      </c>
      <c r="M3" s="24" t="s">
        <v>16</v>
      </c>
      <c r="N3" s="23" t="s">
        <v>17</v>
      </c>
      <c r="O3" s="23"/>
      <c r="P3" s="24" t="s">
        <v>10</v>
      </c>
      <c r="Q3" s="24" t="s">
        <v>11</v>
      </c>
      <c r="R3" s="24" t="s">
        <v>12</v>
      </c>
      <c r="S3" s="24" t="s">
        <v>13</v>
      </c>
      <c r="T3" s="24" t="s">
        <v>14</v>
      </c>
      <c r="U3" s="24" t="s">
        <v>15</v>
      </c>
      <c r="V3" s="24" t="s">
        <v>16</v>
      </c>
      <c r="W3" s="23" t="s">
        <v>20</v>
      </c>
      <c r="Y3" s="24" t="s">
        <v>18</v>
      </c>
      <c r="Z3" s="24" t="s">
        <v>19</v>
      </c>
      <c r="AA3" s="24" t="s">
        <v>15</v>
      </c>
      <c r="AB3" s="24" t="s">
        <v>21</v>
      </c>
      <c r="AC3" s="23" t="s">
        <v>20</v>
      </c>
      <c r="AD3" s="24" t="s">
        <v>22</v>
      </c>
      <c r="AE3" s="24" t="s">
        <v>22</v>
      </c>
      <c r="AF3" s="22" t="s">
        <v>17</v>
      </c>
      <c r="AG3" s="24" t="s">
        <v>22</v>
      </c>
      <c r="AH3" s="24" t="s">
        <v>22</v>
      </c>
      <c r="AI3" s="22" t="s">
        <v>17</v>
      </c>
      <c r="AJ3" s="23"/>
      <c r="AK3" s="23"/>
      <c r="AL3" s="23"/>
      <c r="AM3" s="23"/>
      <c r="AN3" s="22"/>
      <c r="AO3" s="22"/>
      <c r="AP3" s="22"/>
      <c r="AQ3" s="22"/>
      <c r="AR3" s="22"/>
      <c r="AS3" s="22"/>
      <c r="AT3" s="25"/>
    </row>
    <row r="4" spans="1:46" s="54" customFormat="1">
      <c r="A4" s="51" t="s">
        <v>29</v>
      </c>
      <c r="B4" s="52">
        <f ca="1">result!C32</f>
        <v>1975.2216000000001</v>
      </c>
      <c r="C4" s="52">
        <f ca="1">result!D32</f>
        <v>36.701616999999999</v>
      </c>
      <c r="D4" s="52">
        <f>LOG10(B4)</f>
        <v>3.2956158261692776</v>
      </c>
      <c r="E4" s="52">
        <f>D4*D4</f>
        <v>10.86108367369741</v>
      </c>
      <c r="F4" s="52">
        <f>D4*D4*D4</f>
        <v>35.793959244385938</v>
      </c>
      <c r="G4" s="52">
        <f>D5*(E6*F7-E7*F6)-D6*(E5*F7-E7*F5)+ D7*(E5*F6-E6*F5)</f>
        <v>-0.30545774031939743</v>
      </c>
      <c r="H4" s="52">
        <f>(C4*G4+C5*G5+C6*G6+C7*G7)/SUM(G4:G7)</f>
        <v>-1.7262897855827426</v>
      </c>
      <c r="I4" s="52">
        <f>IF(D4&lt;D7,MAX(D4,R4),MIN(D4,R4))</f>
        <v>3.2896503023371997</v>
      </c>
      <c r="J4" s="52">
        <f>C4*C4</f>
        <v>1347.008690414689</v>
      </c>
      <c r="K4" s="52">
        <f>C4*C4*C4</f>
        <v>49437.397051271488</v>
      </c>
      <c r="L4" s="52">
        <f>C5*(J6*K7-J7*K6)-C6*(J5*K7-J7*K5)+ C7*(J5*K6-J6*K5)</f>
        <v>-251040.4869992286</v>
      </c>
      <c r="M4" s="52">
        <f>(D4*L4+D5*L5+D6*L6+D7*L7)/SUM(L4:L7)</f>
        <v>-1.232720769323564</v>
      </c>
      <c r="N4" s="52">
        <f>IF(C4&lt;C7,MAX(C4,Q4),MIN(C4,Q4))</f>
        <v>36.701616999999999</v>
      </c>
      <c r="O4" s="53"/>
      <c r="P4" s="54">
        <f ca="1">result!E32</f>
        <v>1948.2752</v>
      </c>
      <c r="Q4" s="54">
        <f ca="1">result!F32</f>
        <v>36.748548</v>
      </c>
      <c r="R4" s="52">
        <f>LOG10(P4)</f>
        <v>3.2896503023371997</v>
      </c>
      <c r="S4" s="52">
        <f>R4*R4</f>
        <v>10.821799111667229</v>
      </c>
      <c r="T4" s="52">
        <f>R4*R4*R4</f>
        <v>35.599934719528541</v>
      </c>
      <c r="U4" s="52">
        <f>R5*(S6*T7-S7*T6)-R6*(S5*T7-S7*T5)+ R7*(S5*T6-S6*T5)</f>
        <v>-0.29575960037526272</v>
      </c>
      <c r="V4" s="52">
        <f>(Q4*U4+Q5*U5+Q6*U6+Q7*U7)/SUM(U4:U7)</f>
        <v>-18.753489847504262</v>
      </c>
      <c r="W4" s="52"/>
      <c r="X4" s="52"/>
      <c r="Y4" s="52">
        <f>Q4*Q4</f>
        <v>1350.455780108304</v>
      </c>
      <c r="Z4" s="52">
        <f>Q4*Q4*Q4</f>
        <v>49627.289057187452</v>
      </c>
      <c r="AA4" s="52">
        <f>Q5*(Y6*Z7-Y7*Z6)-Q6*(Y5*Z7-Y7*Z5)+ Q7*(Y5*Z6-Y6*Z5)</f>
        <v>-255594.15114416182</v>
      </c>
      <c r="AB4" s="52">
        <f>(R4*AA4+R5*AA5+R6*AA6+R7*AA7)/SUM(AA4:AA7)</f>
        <v>4.5614016163730406</v>
      </c>
      <c r="AC4" s="52"/>
      <c r="AD4" s="52">
        <f>(D6*(C5*C4*C4-C4*C5*C5)-D5*(C6*C4*C4-C4*C6*C6)+D4*(C6*C5*C5-C5*C6*C6))/(C5*C4*C4-C4*C5*C5-C6*C4*C4+C4*C6*C6+C6*C5*C5-C5*C6*C6)</f>
        <v>-4.1300548152352716</v>
      </c>
      <c r="AE4" s="52">
        <f>(R6*(Q5*Q4*Q4-Q4*Q5*Q5)-R5*(Q6*Q4*Q4-Q4*Q6*Q6)+R4*(Q6*Q5*Q5-Q5*Q6*Q6))/(Q5*Q4*Q4-Q4*Q5*Q5-Q6*Q4*Q4+Q4*Q6*Q6+Q6*Q5*Q5-Q5*Q6*Q6)</f>
        <v>-3.9959174603276284</v>
      </c>
      <c r="AF4" s="52">
        <f>MIN(C4,Q4)</f>
        <v>36.701616999999999</v>
      </c>
      <c r="AG4" s="52"/>
      <c r="AH4" s="52"/>
      <c r="AI4" s="52">
        <f>MIN(C6,Q6)</f>
        <v>33.065305000000002</v>
      </c>
      <c r="AJ4" s="52"/>
      <c r="AK4" s="52"/>
      <c r="AL4" s="52"/>
      <c r="AM4" s="52"/>
    </row>
    <row r="5" spans="1:46" s="58" customFormat="1">
      <c r="A5" s="56"/>
      <c r="B5" s="49">
        <f ca="1">result!C33</f>
        <v>1184.3943999999999</v>
      </c>
      <c r="C5" s="49">
        <f ca="1">result!D33</f>
        <v>34.672564000000001</v>
      </c>
      <c r="D5" s="49">
        <f>LOG10(B5)</f>
        <v>3.0734963453106015</v>
      </c>
      <c r="E5" s="49">
        <f>D5*D5</f>
        <v>9.4463797846376245</v>
      </c>
      <c r="F5" s="49">
        <f>D5*D5*D5</f>
        <v>29.033413744499686</v>
      </c>
      <c r="G5" s="49">
        <f>-D4*(E6*F7-E7*F6)+D6*(E4*F7-E7*F4)- D7*(E4*F6-E6*F4)</f>
        <v>1.1305771377784168</v>
      </c>
      <c r="H5" s="49">
        <f>(C5*(E6*F7-E7*F6)-C6*(E5*F7-E7*F5)+ C7*(E5*F6-E6*F5)-C4*(E6*F7-E7*F6)+C6*(E4*F7-E7*F4)- C7*(E4*F6-E6*F4)+C4*(E5*F7-E7*F5)-C5*(E4*F7-E7*F4)+ C7*(E4*F5-E5*F4)-C4*(E5*F6-E6*F5)+C5*(E4*F6-E6*F4)- C6*(E4*F5-E5*F4))/SUM(G4:G7)</f>
        <v>23.595815744887741</v>
      </c>
      <c r="I5" s="49">
        <f>IF(D4&lt;D7,MIN(D7,R7),MAX(D7,R7))</f>
        <v>2.7024139915786916</v>
      </c>
      <c r="J5" s="49">
        <f>C5*C5</f>
        <v>1202.186694334096</v>
      </c>
      <c r="K5" s="49">
        <f>C5*C5*C5</f>
        <v>41682.895099247384</v>
      </c>
      <c r="L5" s="49">
        <f>-C4*(J6*K7-J7*K6)+C6*(J4*K7-J7*K4)- C7*(J4*K6-J6*K4)</f>
        <v>1003959.8888173997</v>
      </c>
      <c r="M5" s="49">
        <f>(D5*(J6*K7-J7*K6)-D6*(J5*K7-J7*K5)+ D7*(J5*K6-J6*K5)-D4*(J6*K7-J7*K6)+D6*(J4*K7-J7*K4)- D7*(J4*K6-J6*K4)+D4*(J5*K7-J7*K5)-D5*(J4*K7-J7*K4)+ D7*(J4*K5-J5*K4)-D4*(J5*K6-J6*K5)+D5*(J4*K6-J6*K4)- D6*(J4*K5-J5*K4))/SUM(L4:L7)</f>
        <v>5.0485026589799448E-2</v>
      </c>
      <c r="N5" s="49">
        <f>IF(C4&lt;C7,MIN(C7,Q7),MAX(C7,Q7))</f>
        <v>31.691867999999999</v>
      </c>
      <c r="O5" s="57"/>
      <c r="P5" s="58">
        <f ca="1">result!E33</f>
        <v>1172.4048</v>
      </c>
      <c r="Q5" s="58">
        <f ca="1">result!F33</f>
        <v>34.732070999999998</v>
      </c>
      <c r="R5" s="49">
        <f>LOG10(P5)</f>
        <v>3.0690775878363787</v>
      </c>
      <c r="S5" s="49">
        <f>R5*R5</f>
        <v>9.4192372401595659</v>
      </c>
      <c r="T5" s="49">
        <f>R5*R5*R5</f>
        <v>28.908369908287511</v>
      </c>
      <c r="U5" s="49">
        <f>-R4*(S6*T7-S7*T6)+R6*(S4*T7-S7*T4)- R7*(S4*T6-S6*T4)</f>
        <v>1.0984702425155035</v>
      </c>
      <c r="V5" s="49">
        <f>(Q5*(S6*T7-S7*T6)-Q6*(S5*T7-S7*T5)+ Q7*(S5*T6-S6*T5)-Q4*(S6*T7-S7*T6)+Q6*(S4*T7-S7*T4)- Q7*(S4*T6-S6*T4)+Q4*(S5*T7-S7*T5)-Q5*(S4*T7-S7*T4)+ Q7*(S4*T5-S5*T4)-Q4*(S5*T6-S6*T5)+Q5*(S4*T6-S6*T4)- Q6*(S4*T5-S5*T4))/SUM(U4:U7)</f>
        <v>40.079410156146224</v>
      </c>
      <c r="W5" s="49"/>
      <c r="X5" s="49"/>
      <c r="Y5" s="49">
        <f>Q5*Q5</f>
        <v>1206.316755949041</v>
      </c>
      <c r="Z5" s="49">
        <f>Q5*Q5*Q5</f>
        <v>41897.87921611176</v>
      </c>
      <c r="AA5" s="49">
        <f>-Q4*(Y6*Z7-Y7*Z6)+Q6*(Y4*Z7-Y7*Z4)- Q7*(Y4*Z6-Y6*Z4)</f>
        <v>1018177.411223799</v>
      </c>
      <c r="AB5" s="49">
        <f>(R5*(Y6*Z7-Y7*Z6)-R6*(Y5*Z7-Y7*Z5)+ R7*(Y5*Z6-Y6*Z5)-R4*(Y6*Z7-Y7*Z6)+R6*(Y4*Z7-Y7*Z4)- R7*(Y4*Z6-Y6*Z4)+R4*(Y5*Z7-Y7*Z5)-R5*(Y4*Z7-Y7*Z4)+ R7*(Y4*Z5-Y5*Z4)-R4*(Y5*Z6-Y6*Z5)+R5*(Y4*Z6-Y6*Z4)- R6*(Y4*Z5-Y5*Z4))/SUM(AA4:AA7)</f>
        <v>-0.44520519285981763</v>
      </c>
      <c r="AC5" s="49"/>
      <c r="AD5" s="49">
        <f>((D6-AD4)*C5*C5-(D5-AD4)*C6*C6)/(C6*C5*C5-C5*C6*C6)</f>
        <v>0.30061530611638321</v>
      </c>
      <c r="AE5" s="49">
        <f>((R6-AE4)*Q5*Q5-(R5-AE4)*Q6*Q6)/(Q6*Q5*Q5-Q5*Q6*Q6)</f>
        <v>0.29228354755417491</v>
      </c>
      <c r="AF5" s="49">
        <f>MAX(C5,Q5)</f>
        <v>34.732070999999998</v>
      </c>
      <c r="AG5" s="49">
        <f>(D7*(C6*C5*C5-C5*C6*C6)-D6*(C7*C5*C5-C5*C7*C7)+D5*(C7*C6*C6-C6*C7*C7))/(C6*C5*C5-C5*C6*C6-C7*C5*C5+C5*C7*C7+C7*C6*C6-C6*C7*C7)</f>
        <v>-3.7307763553126057</v>
      </c>
      <c r="AH5" s="49">
        <f>(R7*(Q6*Q5*Q5-Q5*Q6*Q6)-R6*(Q7*Q5*Q5-Q5*Q7*Q7)+R5*(Q7*Q6*Q6-Q6*Q7*Q7))/(Q6*Q5*Q5-Q5*Q6*Q6-Q7*Q5*Q5+Q5*Q7*Q7+Q7*Q6*Q6-Q6*Q7*Q7)</f>
        <v>-2.8184117741522901</v>
      </c>
      <c r="AI5" s="49">
        <f>MAX(C7,Q7)</f>
        <v>31.691867999999999</v>
      </c>
      <c r="AJ5" s="49"/>
      <c r="AK5" s="49"/>
      <c r="AL5" s="49"/>
      <c r="AM5" s="49"/>
    </row>
    <row r="6" spans="1:46" s="58" customFormat="1">
      <c r="A6" s="56"/>
      <c r="B6" s="49">
        <f ca="1">result!C34</f>
        <v>761.9008</v>
      </c>
      <c r="C6" s="49">
        <f ca="1">result!D34</f>
        <v>33.065305000000002</v>
      </c>
      <c r="D6" s="49">
        <f>LOG10(B6)</f>
        <v>2.8818984295848278</v>
      </c>
      <c r="E6" s="49">
        <f>D6*D6</f>
        <v>8.3053385584434967</v>
      </c>
      <c r="F6" s="49">
        <f>D6*D6*D6</f>
        <v>23.935142148748632</v>
      </c>
      <c r="G6" s="49">
        <f xml:space="preserve"> D4*(E5*F7-E7*F5)-D5*(E4*F7-E7*F4)+ D7*(E4*F5-E5*F4)</f>
        <v>-1.3383835787629295</v>
      </c>
      <c r="H6" s="49">
        <f>(D5*(C6*F7-C7*F6)-D6*(C5*F7-C7*F5)+ D7*(C5*F6-C6*F5)-D4*(C6*F7-C7*F6)+D6*(C4*F7-C7*F4)- D7*(C4*F6-C6*F4)+D4*(C5*F7-C7*F5)-D5*(C4*F7-C7*F4)+ D7*(C4*F5-C5*F4)-D4*(C5*F6-C6*F5)+D5*(C4*F6-C6*F4)- D6*(C4*F5-C5*F4))/SUM(G4:G7)</f>
        <v>-6.6239607457915479</v>
      </c>
      <c r="I6" s="49">
        <f>H4*(I5-I4)+H5*(POWER(I5,2)-POWER(I4,2))/2+H6*(POWER(I5,3)- POWER(I4,3))/3+ H7*(POWER(I5,4)-POWER(I4,4))/4</f>
        <v>-19.997837643588404</v>
      </c>
      <c r="J6" s="49">
        <f>C6*C6</f>
        <v>1093.3143947430251</v>
      </c>
      <c r="K6" s="49">
        <f>C6*C6*C6</f>
        <v>36150.773923068526</v>
      </c>
      <c r="L6" s="49">
        <f xml:space="preserve"> C4*(J5*K7-J7*K5)-C5*(J4*K7-J7*K4)+ C7*(J4*K5-J5*K4)</f>
        <v>-1251642.2572940439</v>
      </c>
      <c r="M6" s="49">
        <f>(C5*(D6*K7-D7*K6)-C6*(D5*K7-D7*K5)+ C7*(D5*K6-D6*K5)-C4*(D6*K7-D7*K6)+C6*(D4*K7-D7*K4)- C7*(D4*K6-D6*K4)+C4*(D5*K7-D7*K5)-C5*(D4*K7-D7*K4)+ C7*(D4*K5-D5*K4)-C4*(D5*K6-D6*K5)+C5*(D4*K6-D6*K4)- C6*(D4*K5-D5*K4))/SUM(L4:L7)</f>
        <v>4.5134218794055277E-3</v>
      </c>
      <c r="N6" s="49">
        <f>M4*(N5-N4)+M5*(POWER(N5,2)-POWER(N4,2))/2+M6*(POWER(N5,3)- POWER(N4,3))/3+ M7*(POWER(N5,4)-POWER(N4,4))/4</f>
        <v>-15.093315710366957</v>
      </c>
      <c r="O6" s="57"/>
      <c r="P6" s="58">
        <f ca="1">result!E34</f>
        <v>758.17439999999999</v>
      </c>
      <c r="Q6" s="58">
        <f ca="1">result!F34</f>
        <v>33.136254999999998</v>
      </c>
      <c r="R6" s="49">
        <f>LOG10(P6)</f>
        <v>2.8797691162465289</v>
      </c>
      <c r="S6" s="49">
        <f>R6*R6</f>
        <v>8.2930701628873145</v>
      </c>
      <c r="T6" s="49">
        <f>R6*R6*R6</f>
        <v>23.882127333948461</v>
      </c>
      <c r="U6" s="49">
        <f xml:space="preserve"> R4*(S5*T7-S7*T5)-R5*(S4*T7-S7*T4)+ R7*(S4*T5-S5*T4)</f>
        <v>-1.2996690887572058</v>
      </c>
      <c r="V6" s="49">
        <f>(R5*(Q6*T7-Q7*T6)-R6*(Q5*T7-Q7*T5)+ R7*(Q5*T6-Q6*T5)-R4*(Q6*T7-Q7*T6)+R6*(Q4*T7-Q7*T4)- R7*(Q4*T6-Q6*T4)+R4*(Q5*T7-Q7*T5)-R5*(Q4*T7-Q7*T4)+ R7*(Q4*T5-Q5*T4)-R4*(Q5*T6-Q6*T5)+R5*(Q4*T6-Q6*T4)- R6*(Q4*T5-Q5*T4))/SUM(U4:U7)</f>
        <v>-11.916957746243757</v>
      </c>
      <c r="W6" s="49">
        <f>V4*(I5-I4)+V5*(POWER(I5,2)-POWER(I4,2))/2+V6*(POWER(I5,3)- POWER(I4,3))/3+ V7*(POWER(I5,4)-POWER(I4,4))/4</f>
        <v>-20.050919695934279</v>
      </c>
      <c r="X6" s="49"/>
      <c r="Y6" s="49">
        <f>Q6*Q6</f>
        <v>1098.0113954250248</v>
      </c>
      <c r="Z6" s="49">
        <f>Q6*Q6*Q6</f>
        <v>36383.985591709454</v>
      </c>
      <c r="AA6" s="49">
        <f xml:space="preserve"> Q4*(Y5*Z7-Y7*Z5)-Q5*(Y4*Z7-Y7*Z4)+ Q7*(Y4*Z5-Y5*Z4)</f>
        <v>-1253949.4513591677</v>
      </c>
      <c r="AB6" s="49">
        <f>(Q5*(R6*Z7-R7*Z6)-Q6*(R5*Z7-R7*Z5)+ Q7*(R5*Z6-R6*Z5)-Q4*(R6*Z7-R7*Z6)+Q6*(R4*Z7-R7*Z4)- Q7*(R4*Z6-R6*Z4)+Q4*(R5*Z7-R7*Z5)-Q5*(R4*Z7-R7*Z4)+ Q7*(R4*Z5-R5*Z4)-Q4*(R5*Z6-R6*Z5)+Q5*(R4*Z6-R6*Z4)- Q6*(R4*Z5-R5*Z4))/SUM(AA4:AA7)</f>
        <v>1.8608573363979988E-2</v>
      </c>
      <c r="AC6" s="49">
        <f>AB4*(N5-N4)+AB5*(POWER(N5,2)-POWER(N4,2))/2+AB6*(POWER(N5,3)- POWER(N4,3))/3+ AB7*(POWER(N5,4)-POWER(N4,4))/4</f>
        <v>-15.040460223096837</v>
      </c>
      <c r="AD6" s="49">
        <f>(D6-AD4-C6*AD5)/C6/C6</f>
        <v>-2.6780801146176043E-3</v>
      </c>
      <c r="AE6" s="49">
        <f>(R6-AE4-Q6*AE5)/Q6/Q6</f>
        <v>-2.5587125955082567E-3</v>
      </c>
      <c r="AF6" s="49"/>
      <c r="AG6" s="49">
        <f>((D7-AG5)*C6*C6-(D6-AG5)*C7*C7)/(C7*C6*C6-C6*C7*C7)</f>
        <v>0.27702416654450424</v>
      </c>
      <c r="AH6" s="49">
        <f>((R7-AH5)*Q6*Q6-(R6-AH5)*Q7*Q7)/(Q7*Q6*Q6-Q6*Q7*Q7)</f>
        <v>0.2228457325494273</v>
      </c>
      <c r="AI6" s="49"/>
      <c r="AJ6" s="49"/>
      <c r="AK6" s="49"/>
      <c r="AL6" s="49"/>
      <c r="AM6" s="49"/>
    </row>
    <row r="7" spans="1:46" s="58" customFormat="1">
      <c r="A7" s="56"/>
      <c r="B7" s="49">
        <f ca="1">result!C35</f>
        <v>503.98079999999999</v>
      </c>
      <c r="C7" s="49">
        <f ca="1">result!D35</f>
        <v>31.643806999999999</v>
      </c>
      <c r="D7" s="49">
        <f>LOG10(B7)</f>
        <v>2.7024139915786916</v>
      </c>
      <c r="E7" s="49">
        <f>D7*D7</f>
        <v>7.3030413818802762</v>
      </c>
      <c r="F7" s="49">
        <f>D7*D7*D7</f>
        <v>19.735841211471442</v>
      </c>
      <c r="G7" s="49">
        <f>-D4*(E5*F6-E6*F5)+D5*(E4*F6-E6*F4)- D6*(E4*F5-E5*F4)</f>
        <v>0.51395981530437496</v>
      </c>
      <c r="H7" s="49">
        <f>(D5*(E6*C7-E7*C6)-D6*(E5*C7-E7*C5)+ D7*(E5*C6-E6*C5)-D4*(E6*C7-E7*C6)+D6*(E4*C7-E7*C4)- D7*(E4*C6-E6*C4)+D4*(E5*C7-E7*C5)-D5*(E4*C7-E7*C4)+ D7*(E4*C5-E5*C4)-D4*(E5*C6-E6*C5)+D5*(E4*C6-E6*C4)- D6*(E4*C5-E5*C4))/SUM(G4:G7)</f>
        <v>0.9110072086283344</v>
      </c>
      <c r="I7" s="49"/>
      <c r="J7" s="49">
        <f>C7*C7</f>
        <v>1001.3305214532489</v>
      </c>
      <c r="K7" s="49">
        <f>C7*C7*C7</f>
        <v>31685.909764075968</v>
      </c>
      <c r="L7" s="49">
        <f>-C4*(J5*K6-J6*K5)+C5*(J4*K6-J6*K4)- C6*(J4*K5-J5*K4)</f>
        <v>498981.08957624435</v>
      </c>
      <c r="M7" s="49">
        <f>(C5*(J6*D7-J7*D6)-C6*(J5*D7-J7*D5)+ C7*(J5*D6-J6*D5)-C4*(J6*D7-J7*D6)+C6*(J4*D7-J7*D4)- C7*(J4*D6-J6*D4)+C4*(J5*D7-J7*D5)-C5*(J4*D7-J7*D4)+ C7*(J4*D5-J5*D4)-C4*(J5*D6-J6*D5)+C5*(J4*D6-J6*D4)- C6*(J4*D5-J5*D4))/SUM(L4:L7)</f>
        <v>-6.8858075342165175E-5</v>
      </c>
      <c r="N7" s="49"/>
      <c r="O7" s="57"/>
      <c r="P7" s="58">
        <f ca="1">result!E35</f>
        <v>503.13119999999998</v>
      </c>
      <c r="Q7" s="58">
        <f ca="1">result!F35</f>
        <v>31.691867999999999</v>
      </c>
      <c r="R7" s="49">
        <f>LOG10(P7)</f>
        <v>2.7016812494817768</v>
      </c>
      <c r="S7" s="49">
        <f>R7*R7</f>
        <v>7.2990815738014145</v>
      </c>
      <c r="T7" s="49">
        <f>R7*R7*R7</f>
        <v>19.719791826377218</v>
      </c>
      <c r="U7" s="49">
        <f>-R4*(S5*T6-S6*T5)+R5*(S4*T6-S6*T4)- R6*(S4*T5-S5*T4)</f>
        <v>0.49761686726931487</v>
      </c>
      <c r="V7" s="49">
        <f>(R5*(S6*Q7-S7*Q6)-R6*(S5*Q7-S7*Q5)+ R7*(S5*Q6-S6*Q5)-R4*(S6*Q7-S7*Q6)+R6*(S4*Q7-S7*Q4)- R7*(S4*Q6-S6*Q4)+R4*(S5*Q7-S7*Q5)-R5*(S4*Q7-S7*Q4)+ R7*(S4*Q5-S5*Q4)-R4*(S5*Q6-S6*Q5)+R5*(S4*Q6-S6*Q4)- R6*(S4*Q5-S5*Q4))/SUM(U4:U7)</f>
        <v>1.4780284649356707</v>
      </c>
      <c r="W7" s="49"/>
      <c r="X7" s="49">
        <f>(W6-I6)/(I5-I4)</f>
        <v>9.0393000864185696E-2</v>
      </c>
      <c r="Y7" s="49">
        <f>Q7*Q7</f>
        <v>1004.374497329424</v>
      </c>
      <c r="Z7" s="49">
        <f>Q7*Q7*Q7</f>
        <v>31830.503991930458</v>
      </c>
      <c r="AA7" s="49">
        <f>-Q4*(Y5*Z6-Y6*Z5)+Q5*(Y4*Z6-Y6*Z4)- Q6*(Y4*Z5-Y5*Z4)</f>
        <v>491624.30475752056</v>
      </c>
      <c r="AB7" s="49">
        <f>(Q5*(Y6*R7-Y7*R6)-Q6*(Y5*R7-Y7*R5)+ Q7*(Y5*R6-Y6*R5)-Q4*(Y6*R7-Y7*R6)+Q6*(Y4*R7-Y7*R4)- Q7*(Y4*R6-Y6*R4)+Q4*(Y5*R7-Y7*R5)-Q5*(Y4*R7-Y7*R4)+ Q7*(Y4*R5-Y5*R4)-Q4*(Y5*R6-Y6*R5)+Q5*(Y4*R6-Y6*R4)- Q6*(Y4*R5-Y5*R4))/SUM(AA4:AA7)</f>
        <v>-2.0233147053832693E-4</v>
      </c>
      <c r="AC7" s="49"/>
      <c r="AD7" s="49"/>
      <c r="AE7" s="49"/>
      <c r="AF7" s="49">
        <f xml:space="preserve"> POWER(10,(AD4*(AF4-AF5)+AD5*(AF4*AF4-AF5*AF5)/2+AD6*(AF4*AF4*AF4-AF5*AF5*AF5)/3)/(AF4-AF5))</f>
        <v>1547.7526413735829</v>
      </c>
      <c r="AG7" s="49">
        <f>(D7-AG5-C7*AG6)/C7/C7</f>
        <v>-2.3298090526523239E-3</v>
      </c>
      <c r="AH7" s="49">
        <f>(R7-AH5-Q7*AH6)/Q7/Q7</f>
        <v>-1.5355870950393392E-3</v>
      </c>
      <c r="AI7" s="49">
        <f xml:space="preserve"> POWER(10,(AG5*(AI4-AI5)+AG6*(AI4*AI4-AI5*AI5)/2+AG7*(AI4*AI4*AI4-AI5*AI5*AI5)/3)/(AI4-AI5))</f>
        <v>625.17235162752206</v>
      </c>
      <c r="AJ7" s="49"/>
      <c r="AK7" s="49">
        <f>(POWER(10,(AC6-N6)/(N5-N4))-1)*100</f>
        <v>-2.4000772415967542</v>
      </c>
      <c r="AL7" s="49">
        <f xml:space="preserve"> IF(AF4&gt;AF5,(POWER(10,(AE4*(AF4-AF5)+AE5*(AF4*AF4-AF5*AF5)/2+AE6*(AF4*AF4*AF4-AF5*AF5*AF5)/3)/(AF4-AF5))/AF7-1)*100,99)</f>
        <v>-2.5306381240730369</v>
      </c>
      <c r="AM7" s="49">
        <f xml:space="preserve"> IF(AI4&gt;AI5,(POWER(10,(AH5*(AI4-AI5)+AH6*(AI4*AI4-
AI5*AI5)/2+AH7*(AI4*AI4*AI4-AI5*AI5*AI5)/3)/(AI4-AI5))/AI7-1)*100,99)</f>
        <v>-2.0715084718938126</v>
      </c>
    </row>
    <row r="8" spans="1:46" s="58" customFormat="1">
      <c r="A8" s="5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57"/>
      <c r="P8" s="26"/>
      <c r="Q8" s="26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</row>
    <row r="9" spans="1:46" s="58" customFormat="1">
      <c r="A9" s="59" t="s">
        <v>30</v>
      </c>
      <c r="B9" s="49">
        <f ca="1">result!C37</f>
        <v>1868.8584000000001</v>
      </c>
      <c r="C9" s="49">
        <f ca="1">result!D37</f>
        <v>36.570742000000003</v>
      </c>
      <c r="D9" s="49">
        <f>LOG10(B9)</f>
        <v>3.2715763969228115</v>
      </c>
      <c r="E9" s="49">
        <f>D9*D9</f>
        <v>10.703212120902446</v>
      </c>
      <c r="F9" s="49">
        <f>D9*D9*D9</f>
        <v>35.016376146002585</v>
      </c>
      <c r="G9" s="49">
        <f>D10*(E11*F12-E12*F11)-D11*(E10*F12-E12*F10)+ D12*(E10*F11-E11*F10)</f>
        <v>-0.28767317257224789</v>
      </c>
      <c r="H9" s="49">
        <f>(C9*G9+C10*G10+C11*G11+C12*G12)/SUM(G9:G12)</f>
        <v>82.574697863076238</v>
      </c>
      <c r="I9" s="49">
        <f>IF(D9&lt;D12,MAX(D9,R9),MIN(D9,R9))</f>
        <v>3.2672689994730071</v>
      </c>
      <c r="J9" s="49">
        <f>C9*C9</f>
        <v>1337.4191704305642</v>
      </c>
      <c r="K9" s="49">
        <f>C9*C9*C9</f>
        <v>48910.411427670195</v>
      </c>
      <c r="L9" s="49">
        <f>C10*(J11*K12-J12*K11)-C11*(J10*K12-J12*K10)+ C12*(J10*K11-J11*K10)</f>
        <v>-362943.37514720857</v>
      </c>
      <c r="M9" s="49">
        <f>(D9*L9+D10*L10+D11*L11+D12*L12)/SUM(L9:L12)</f>
        <v>-15.394549014017763</v>
      </c>
      <c r="N9" s="49">
        <f>IF(C9&lt;C12,MAX(C9,Q9),MIN(C9,Q9))</f>
        <v>36.570742000000003</v>
      </c>
      <c r="O9" s="57"/>
      <c r="P9" s="58">
        <f ca="1">result!E37</f>
        <v>1850.4143999999999</v>
      </c>
      <c r="Q9" s="58">
        <f ca="1">result!F37</f>
        <v>36.592447</v>
      </c>
      <c r="R9" s="49">
        <f>LOG10(P9)</f>
        <v>3.2672689994730071</v>
      </c>
      <c r="S9" s="49">
        <f>R9*R9</f>
        <v>10.675046714917345</v>
      </c>
      <c r="T9" s="49">
        <f>R9*R9*R9</f>
        <v>34.878249199575606</v>
      </c>
      <c r="U9" s="49">
        <f>R10*(S11*T12-S12*T11)-R11*(S10*T12-S12*T10)+ R12*(S10*T11-S11*T10)</f>
        <v>-0.27906561788834949</v>
      </c>
      <c r="V9" s="49">
        <f>(Q9*U9+Q10*U10+Q11*U11+Q12*U12)/SUM(U9:U12)</f>
        <v>68.664699503412692</v>
      </c>
      <c r="W9" s="49"/>
      <c r="X9" s="49"/>
      <c r="Y9" s="49">
        <f>Q9*Q9</f>
        <v>1339.007177447809</v>
      </c>
      <c r="Z9" s="49">
        <f>Q9*Q9*Q9</f>
        <v>48997.549173378546</v>
      </c>
      <c r="AA9" s="49">
        <f>Q10*(Y11*Z12-Y12*Z11)-Q11*(Y10*Z12-Y12*Z10)+ Q12*(Y10*Z11-Y11*Z10)</f>
        <v>-363761.25350694358</v>
      </c>
      <c r="AB9" s="49">
        <f>(R9*AA9+R10*AA10+R11*AA11+R12*AA12)/SUM(AA9:AA12)</f>
        <v>-12.252643340608028</v>
      </c>
      <c r="AC9" s="49"/>
      <c r="AD9" s="49">
        <f>(D11*(C10*C9*C9-C9*C10*C10)-D10*(C11*C9*C9-C9*C11*C11)+D9*(C11*C10*C10-C10*C11*C11))/(C10*C9*C9-C9*C10*C10-C11*C9*C9+C9*C11*C11+C11*C10*C10-C10*C11*C11)</f>
        <v>0.97886039286419224</v>
      </c>
      <c r="AE9" s="49">
        <f>(R11*(Q10*Q9*Q9-Q9*Q10*Q10)-R10*(Q11*Q9*Q9-Q9*Q11*Q11)+R9*(Q11*Q10*Q10-Q10*Q11*Q11))/(Q10*Q9*Q9-Q9*Q10*Q10-Q11*Q9*Q9+Q9*Q11*Q11+Q11*Q10*Q10-Q10*Q11*Q11)</f>
        <v>0.7309212350841956</v>
      </c>
      <c r="AF9" s="49">
        <f>MIN(C9,Q9)</f>
        <v>36.570742000000003</v>
      </c>
      <c r="AG9" s="49"/>
      <c r="AH9" s="49"/>
      <c r="AI9" s="49">
        <f>MIN(C11,Q11)</f>
        <v>32.844596000000003</v>
      </c>
      <c r="AJ9" s="49"/>
      <c r="AK9" s="49"/>
      <c r="AL9" s="49"/>
      <c r="AM9" s="49"/>
    </row>
    <row r="10" spans="1:46" s="58" customFormat="1">
      <c r="A10" s="59"/>
      <c r="B10" s="49">
        <f ca="1">result!C38</f>
        <v>1150.04</v>
      </c>
      <c r="C10" s="49">
        <f ca="1">result!D38</f>
        <v>34.648069</v>
      </c>
      <c r="D10" s="49">
        <f>LOG10(B10)</f>
        <v>3.0607129459859292</v>
      </c>
      <c r="E10" s="49">
        <f>D10*D10</f>
        <v>9.3679637377258658</v>
      </c>
      <c r="F10" s="49">
        <f>D10*D10*D10</f>
        <v>28.67264788958429</v>
      </c>
      <c r="G10" s="49">
        <f>-D9*(E11*F12-E12*F11)+D11*(E9*F12-E12*F9)- D12*(E9*F11-E11*F9)</f>
        <v>1.0273379700584968</v>
      </c>
      <c r="H10" s="49">
        <f>(C10*(E11*F12-E12*F11)-C11*(E10*F12-E12*F10)+ C12*(E10*F11-E11*F10)-C9*(E11*F12-E12*F11)+C11*(E9*F12-E12*F9)- C12*(E9*F11-E11*F9)+C9*(E10*F12-E12*F10)-C10*(E9*F12-E12*F9)+ C12*(E9*F10-E10*F9)-C9*(E10*F11-E11*F10)+C10*(E9*F11-E11*F9)- C11*(E9*F10-E10*F9))/SUM(G9:G12)</f>
        <v>-69.085341059952967</v>
      </c>
      <c r="I10" s="49">
        <f>IF(D9&lt;D12,MIN(D12,R12),MAX(D12,R12))</f>
        <v>2.6965828269342751</v>
      </c>
      <c r="J10" s="49">
        <f>C10*C10</f>
        <v>1200.4886854287611</v>
      </c>
      <c r="K10" s="49">
        <f>C10*C10*C10</f>
        <v>41594.614806455007</v>
      </c>
      <c r="L10" s="49">
        <f>-C9*(J11*K12-J12*K11)+C11*(J9*K12-J12*K9)- C12*(J9*K11-J11*K9)</f>
        <v>1232896.3641917408</v>
      </c>
      <c r="M10" s="49">
        <f>(D10*(J11*K12-J12*K11)-D11*(J10*K12-J12*K10)+ D12*(J10*K11-J11*K10)-D9*(J11*K12-J12*K11)+D11*(J9*K12-J12*K9)- D12*(J9*K11-J11*K9)+D9*(J10*K12-J12*K10)-D10*(J9*K12-J12*K9)+ D12*(J9*K10-J10*K9)-D9*(J10*K11-J11*K10)+D10*(J9*K11-J11*K9)- D11*(J9*K10-J10*K9))/SUM(L9:L12)</f>
        <v>1.4319000134285647</v>
      </c>
      <c r="N10" s="49">
        <f>IF(C9&lt;C12,MIN(C12,Q12),MAX(C12,Q12))</f>
        <v>31.206375000000001</v>
      </c>
      <c r="O10" s="57"/>
      <c r="P10" s="58">
        <f ca="1">result!E38</f>
        <v>1142.92</v>
      </c>
      <c r="Q10" s="58">
        <f ca="1">result!F38</f>
        <v>34.655647000000002</v>
      </c>
      <c r="R10" s="49">
        <f>LOG10(P10)</f>
        <v>3.058015832517345</v>
      </c>
      <c r="S10" s="49">
        <f>R10*R10</f>
        <v>9.3514608319267509</v>
      </c>
      <c r="T10" s="49">
        <f>R10*R10*R10</f>
        <v>28.596915281197827</v>
      </c>
      <c r="U10" s="49">
        <f>-R9*(S11*T12-S12*T11)+R11*(S9*T12-S12*T9)- R12*(S9*T11-S11*T9)</f>
        <v>0.99688387108569998</v>
      </c>
      <c r="V10" s="49">
        <f>(Q10*(S11*T12-S12*T11)-Q11*(S10*T12-S12*T10)+ Q12*(S10*T11-S11*T10)-Q9*(S11*T12-S12*T11)+Q11*(S9*T12-S12*T9)- Q12*(S9*T11-S11*T9)+Q9*(S10*T12-S12*T10)-Q10*(S9*T12-S12*T9)+ Q12*(S9*T10-S10*T9)-Q9*(S10*T11-S11*T10)+Q10*(S9*T11-S11*T9)- Q11*(S9*T10-S10*T9))/SUM(U9:U12)</f>
        <v>-55.168468726143217</v>
      </c>
      <c r="W10" s="49"/>
      <c r="X10" s="49"/>
      <c r="Y10" s="49">
        <f>Q10*Q10</f>
        <v>1201.0138689886091</v>
      </c>
      <c r="Z10" s="49">
        <f>Q10*Q10*Q10</f>
        <v>41621.912685773488</v>
      </c>
      <c r="AA10" s="49">
        <f>-Q9*(Y11*Z12-Y12*Z11)+Q11*(Y9*Z12-Y12*Z9)- Q12*(Y9*Z11-Y11*Z9)</f>
        <v>1244070.4193603992</v>
      </c>
      <c r="AB10" s="49">
        <f>(R10*(Y11*Z12-Y12*Z11)-R11*(Y10*Z12-Y12*Z10)+ R12*(Y10*Z11-Y11*Z10)-R9*(Y11*Z12-Y12*Z11)+R11*(Y9*Z12-Y12*Z9)- R12*(Y9*Z11-Y11*Z9)+R9*(Y10*Z12-Y12*Z10)-R10*(Y9*Z12-Y12*Z9)+ R12*(Y9*Z10-Y10*Z9)-R9*(Y10*Z11-Y11*Z10)+R10*(Y9*Z11-Y11*Z9)- R11*(Y9*Z10-Y10*Z9))/SUM(AA9:AA12)</f>
        <v>1.1530869615643646</v>
      </c>
      <c r="AC10" s="49"/>
      <c r="AD10" s="49">
        <f>((D11-AD9)*C10*C10-(D10-AD9)*C11*C11)/(C11*C10*C10-C10*C11*C11)</f>
        <v>1.3106273454612932E-2</v>
      </c>
      <c r="AE10" s="49">
        <f>((R11-AE9)*Q10*Q10-(R10-AE9)*Q11*Q11)/(Q11*Q10*Q10-Q10*Q11*Q11)</f>
        <v>2.8421828365984943E-2</v>
      </c>
      <c r="AF10" s="49">
        <f>MAX(C10,Q10)</f>
        <v>34.655647000000002</v>
      </c>
      <c r="AG10" s="49">
        <f>(D12*(C11*C10*C10-C10*C11*C11)-D11*(C12*C10*C10-C10*C12*C12)+D10*(C12*C11*C11-C11*C12*C12))/(C11*C10*C10-C10*C11*C11-C12*C10*C10+C10*C12*C12+C12*C11*C11-C11*C12*C12)</f>
        <v>-1.4254796553228923</v>
      </c>
      <c r="AH10" s="49">
        <f>(R12*(Q11*Q10*Q10-Q10*Q11*Q11)-R11*(Q12*Q10*Q10-Q10*Q12*Q12)+R10*(Q12*Q11*Q11-Q11*Q12*Q12))/(Q11*Q10*Q10-Q10*Q11*Q11-Q12*Q10*Q10+Q10*Q12*Q12+Q12*Q11*Q11-Q11*Q12*Q12)</f>
        <v>-1.1801401819637227</v>
      </c>
      <c r="AI10" s="49">
        <f>MAX(C12,Q12)</f>
        <v>31.206375000000001</v>
      </c>
      <c r="AJ10" s="49"/>
      <c r="AK10" s="49"/>
      <c r="AL10" s="49"/>
      <c r="AM10" s="49"/>
    </row>
    <row r="11" spans="1:46" s="58" customFormat="1">
      <c r="A11" s="59"/>
      <c r="B11" s="49">
        <f ca="1">result!C39</f>
        <v>744.79039999999998</v>
      </c>
      <c r="C11" s="49">
        <f ca="1">result!D39</f>
        <v>32.844596000000003</v>
      </c>
      <c r="D11" s="49">
        <f>LOG10(B11)</f>
        <v>2.8720340701565625</v>
      </c>
      <c r="E11" s="49">
        <f>D11*D11</f>
        <v>8.2485797001400716</v>
      </c>
      <c r="F11" s="49">
        <f>D11*D11*D11</f>
        <v>23.690201929204086</v>
      </c>
      <c r="G11" s="49">
        <f xml:space="preserve"> D9*(E10*F12-E12*F10)-D10*(E9*F12-E12*F9)+ D12*(E9*F10-E10*F9)</f>
        <v>-1.1962236647573334</v>
      </c>
      <c r="H11" s="49">
        <f>(D10*(C11*F12-C12*F11)-D11*(C10*F12-C12*F10)+ D12*(C10*F11-C11*F10)-D9*(C11*F12-C12*F11)+D11*(C9*F12-C12*F9)- D12*(C9*F11-C11*F9)+D9*(C10*F12-C12*F10)-D10*(C9*F12-C12*F9)+ D12*(C9*F10-C10*F9)-D9*(C10*F11-C11*F10)+D10*(C9*F11-C11*F9)- D11*(C9*F10-C10*F9))/SUM(G9:G12)</f>
        <v>26.70099227904085</v>
      </c>
      <c r="I11" s="49">
        <f>H9*(I10-I9)+H10*(POWER(I10,2)-POWER(I9,2))/2+H11*(POWER(I10,3)- POWER(I9,3))/3+ H12*(POWER(I10,4)-POWER(I9,4))/4</f>
        <v>-19.339550382236148</v>
      </c>
      <c r="J11" s="49">
        <f>C11*C11</f>
        <v>1078.7674864032163</v>
      </c>
      <c r="K11" s="49">
        <f>C11*C11*C11</f>
        <v>35431.682268849137</v>
      </c>
      <c r="L11" s="49">
        <f xml:space="preserve"> C9*(J10*K12-J12*K10)-C10*(J9*K12-J12*K9)+ C12*(J9*K10-J10*K9)</f>
        <v>-1407274.1262035072</v>
      </c>
      <c r="M11" s="49">
        <f>(C10*(D11*K12-D12*K11)-C11*(D10*K12-D12*K10)+ C12*(D10*K11-D11*K10)-C9*(D11*K12-D12*K11)+C11*(D9*K12-D12*K9)- C12*(D9*K11-D11*K9)+C9*(D10*K12-D12*K10)-C10*(D9*K12-D12*K9)+ C12*(D9*K10-D10*K9)-C9*(D10*K11-D11*K10)+C10*(D9*K11-D11*K9)- C11*(D9*K10-D10*K9))/SUM(L9:L12)</f>
        <v>-3.9585284589102009E-2</v>
      </c>
      <c r="N11" s="49">
        <f>M9*(N10-N9)+M10*(POWER(N10,2)-POWER(N9,2))/2+M11*(POWER(N10,3)- POWER(N9,3))/3+ M12*(POWER(N10,4)-POWER(N9,4))/4</f>
        <v>-15.996564531687923</v>
      </c>
      <c r="O11" s="57"/>
      <c r="P11" s="58">
        <f ca="1">result!E39</f>
        <v>742.61680000000001</v>
      </c>
      <c r="Q11" s="58">
        <f ca="1">result!F39</f>
        <v>32.852756999999997</v>
      </c>
      <c r="R11" s="49">
        <f>LOG10(P11)</f>
        <v>2.8707647699167573</v>
      </c>
      <c r="S11" s="49">
        <f>R11*R11</f>
        <v>8.241290364195212</v>
      </c>
      <c r="T11" s="49">
        <f>R11*R11*R11</f>
        <v>23.658806036186057</v>
      </c>
      <c r="U11" s="49">
        <f xml:space="preserve"> R9*(S10*T12-S12*T10)-R10*(S9*T12-S12*T9)+ R12*(S9*T10-S10*T9)</f>
        <v>-1.16288183027077</v>
      </c>
      <c r="V11" s="49">
        <f>(R10*(Q11*T12-Q12*T11)-R11*(Q10*T12-Q12*T10)+ R12*(Q10*T11-Q11*T10)-R9*(Q11*T12-Q12*T11)+R11*(Q9*T12-Q12*T9)- R12*(Q9*T11-Q11*T9)+R9*(Q10*T12-Q12*T10)-R10*(Q9*T12-Q12*T9)+ R12*(Q9*T10-Q10*T9)-R9*(Q10*T11-Q11*T10)+R10*(Q9*T11-Q11*T9)- R11*(Q9*T10-Q10*T9))/SUM(U9:U12)</f>
        <v>22.047901769395118</v>
      </c>
      <c r="W11" s="49">
        <f>V9*(I10-I9)+V10*(POWER(I10,2)-POWER(I9,2))/2+V11*(POWER(I10,3)- POWER(I9,3))/3+ V12*(POWER(I10,4)-POWER(I9,4))/4</f>
        <v>-19.35564156651354</v>
      </c>
      <c r="X11" s="49"/>
      <c r="Y11" s="49">
        <f>Q11*Q11</f>
        <v>1079.3036425010489</v>
      </c>
      <c r="Z11" s="49">
        <f>Q11*Q11*Q11</f>
        <v>35458.100296301825</v>
      </c>
      <c r="AA11" s="49">
        <f xml:space="preserve"> Q9*(Y10*Z12-Y12*Z10)-Q10*(Y9*Z12-Y12*Z9)+ Q12*(Y9*Z10-Y10*Z9)</f>
        <v>-1423944.8225787431</v>
      </c>
      <c r="AB11" s="49">
        <f>(Q10*(R11*Z12-R12*Z11)-Q11*(R10*Z12-R12*Z10)+ Q12*(R10*Z11-R11*Z10)-Q9*(R11*Z12-R12*Z11)+Q11*(R9*Z12-R12*Z9)- Q12*(R9*Z11-R11*Z9)+Q9*(R10*Z12-R12*Z10)-Q10*(R9*Z12-R12*Z9)+ Q12*(R9*Z10-R10*Z9)-Q9*(R10*Z11-R11*Z10)+Q10*(R9*Z11-R11*Z9)- Q11*(R9*Z10-R10*Z9))/SUM(AA9:AA12)</f>
        <v>-3.1324760482007323E-2</v>
      </c>
      <c r="AC11" s="49">
        <f>AB9*(N10-N9)+AB10*(POWER(N10,2)-POWER(N9,2))/2+AB11*(POWER(N10,3)- POWER(N9,3))/3+ AB12*(POWER(N10,4)-POWER(N9,4))/4</f>
        <v>-15.980375823610729</v>
      </c>
      <c r="AD11" s="49">
        <f>(D11-AD9-C11*AD10)/C11/C11</f>
        <v>1.3559023969910067E-3</v>
      </c>
      <c r="AE11" s="49">
        <f>(R11-AE9-Q11*AE10)/Q11/Q11</f>
        <v>1.1174873006397543E-3</v>
      </c>
      <c r="AF11" s="49"/>
      <c r="AG11" s="49">
        <f>((D12-AG10)*C11*C11-(D11-AG10)*C12*C12)/(C12*C11*C11-C11*C12*C12)</f>
        <v>0.15570298407185307</v>
      </c>
      <c r="AH11" s="49">
        <f>((R12-AH10)*Q11*Q11-(R11-AH10)*Q12*Q12)/(Q12*Q11*Q11-Q11*Q12*Q12)</f>
        <v>0.14173663253644431</v>
      </c>
      <c r="AI11" s="49"/>
      <c r="AJ11" s="49"/>
      <c r="AK11" s="49"/>
      <c r="AL11" s="49"/>
      <c r="AM11" s="49"/>
    </row>
    <row r="12" spans="1:46" s="58" customFormat="1">
      <c r="A12" s="59"/>
      <c r="B12" s="49">
        <f ca="1">result!C40</f>
        <v>496.29919999999998</v>
      </c>
      <c r="C12" s="49">
        <f ca="1">result!D40</f>
        <v>31.200541000000001</v>
      </c>
      <c r="D12" s="49">
        <f>LOG10(B12)</f>
        <v>2.6957435751452068</v>
      </c>
      <c r="E12" s="49">
        <f>D12*D12</f>
        <v>7.2670334229366613</v>
      </c>
      <c r="F12" s="49">
        <f>D12*D12*D12</f>
        <v>19.590058660246985</v>
      </c>
      <c r="G12" s="49">
        <f>-D9*(E10*F11-E11*F10)+D10*(E9*F11-E11*F9)- D11*(E9*F10-E10*F9)</f>
        <v>0.45714780464551552</v>
      </c>
      <c r="H12" s="49">
        <f>(D10*(E11*C12-E12*C11)-D11*(E10*C12-E12*C10)+ D12*(E10*C11-E11*C10)-D9*(E11*C12-E12*C11)+D11*(E9*C12-E12*C9)- D12*(E9*C11-E11*C9)+D9*(E10*C12-E12*C10)-D10*(E9*C12-E12*C9)+ D12*(E9*C10-E10*C9)-D9*(E10*C11-E11*C10)+D10*(E9*C11-E11*C9)- D11*(E9*C10-E10*C9))/SUM(G9:G12)</f>
        <v>-3.02065434881517</v>
      </c>
      <c r="I12" s="49"/>
      <c r="J12" s="49">
        <f>C12*C12</f>
        <v>973.47375869268103</v>
      </c>
      <c r="K12" s="49">
        <f>C12*C12*C12</f>
        <v>30372.907920515103</v>
      </c>
      <c r="L12" s="49">
        <f>-C9*(J10*K11-J11*K10)+C10*(J9*K11-J11*K9)- C11*(J9*K10-J10*K9)</f>
        <v>537714.40607906878</v>
      </c>
      <c r="M12" s="49">
        <f>(C10*(J11*D12-J12*D11)-C11*(J10*D12-J12*D10)+ C12*(J10*D11-J11*D10)-C9*(J11*D12-J12*D11)+C11*(J9*D12-J12*D9)- C12*(J9*D11-J11*D9)+C9*(J10*D12-J12*D10)-C10*(J9*D12-J12*D9)+ C12*(J9*D10-J10*D9)-C9*(J10*D11-J11*D10)+C10*(J9*D11-J11*D9)- C11*(J9*D10-J10*D9))/SUM(L9:L12)</f>
        <v>3.9342539482552816E-4</v>
      </c>
      <c r="N12" s="49"/>
      <c r="O12" s="57"/>
      <c r="P12" s="58">
        <f ca="1">result!E40</f>
        <v>497.25920000000002</v>
      </c>
      <c r="Q12" s="58">
        <f ca="1">result!F40</f>
        <v>31.206375000000001</v>
      </c>
      <c r="R12" s="49">
        <f>LOG10(P12)</f>
        <v>2.6965828269342751</v>
      </c>
      <c r="S12" s="49">
        <f>R12*R12</f>
        <v>7.2715589425168465</v>
      </c>
      <c r="T12" s="49">
        <f>R12*R12*R12</f>
        <v>19.608360969431285</v>
      </c>
      <c r="U12" s="49">
        <f>-R9*(S10*T11-S11*T10)+R10*(S9*T11-S11*T9)- R11*(S9*T10-S10*T9)</f>
        <v>0.4456217547257495</v>
      </c>
      <c r="V12" s="49">
        <f>(R10*(S11*Q12-S12*Q11)-R11*(S10*Q12-S12*Q10)+ R12*(S10*Q11-S11*Q10)-R9*(S11*Q12-S12*Q11)+R11*(S9*Q12-S12*Q9)- R12*(S9*Q11-S11*Q9)+R9*(S10*Q12-S12*Q10)-R10*(S9*Q12-S12*Q9)+ R12*(S9*Q10-S10*Q9)-R9*(S10*Q11-S11*Q10)+R10*(S9*Q11-S11*Q9)- R11*(S9*Q10-S10*Q9))/SUM(U9:U12)</f>
        <v>-2.4996784025536232</v>
      </c>
      <c r="W12" s="49"/>
      <c r="X12" s="49">
        <f>(W11-I11)/(I10-I9)</f>
        <v>2.819620494011647E-2</v>
      </c>
      <c r="Y12" s="49">
        <f>Q12*Q12</f>
        <v>973.83784064062513</v>
      </c>
      <c r="Z12" s="49">
        <f>Q12*Q12*Q12</f>
        <v>30389.948844221588</v>
      </c>
      <c r="AA12" s="49">
        <f>-Q9*(Y10*Z11-Y11*Z10)+Q10*(Y9*Z11-Y11*Z9)- Q11*(Y9*Z10-Y10*Z9)</f>
        <v>544035.06753659248</v>
      </c>
      <c r="AB12" s="49">
        <f>(Q10*(Y11*R12-Y12*R11)-Q11*(Y10*R12-Y12*R10)+ Q12*(Y10*R11-Y11*R10)-Q9*(Y11*R12-Y12*R11)+Q11*(Y9*R12-Y12*R9)- Q12*(Y9*R11-Y11*R9)+Q9*(Y10*R12-Y12*R10)-Q10*(Y9*R12-Y12*R9)+ Q12*(Y9*R10-Y10*R9)-Q9*(Y10*R11-Y11*R10)+Q10*(Y9*R11-Y11*R9)- Q11*(Y9*R10-Y10*R9))/SUM(AA9:AA12)</f>
        <v>3.1164248390987256E-4</v>
      </c>
      <c r="AC12" s="49"/>
      <c r="AD12" s="49"/>
      <c r="AE12" s="49"/>
      <c r="AF12" s="49">
        <f xml:space="preserve"> POWER(10,(AD9*(AF9-AF10)+AD10*(AF9*AF9-AF10*AF10)/2+AD11*(AF9*AF9*AF9-AF10*AF10*AF10)/3)/(AF9-AF10))</f>
        <v>1464.6085480511863</v>
      </c>
      <c r="AG12" s="49">
        <f>(D12-AG10-C12*AG11)/C12/C12</f>
        <v>-7.5687105205339165E-4</v>
      </c>
      <c r="AH12" s="49">
        <f>(R12-AH10-Q12*AH11)/Q12/Q12</f>
        <v>-5.6104155586320884E-4</v>
      </c>
      <c r="AI12" s="49">
        <f xml:space="preserve"> POWER(10,(AG10*(AI9-AI10)+AG11*(AI9*AI9-AI10*AI10)/2+AG12*(AI9*AI9*AI9-AI10*AI10*AI10)/3)/(AI9-AI10))</f>
        <v>608.8969113720716</v>
      </c>
      <c r="AJ12" s="49"/>
      <c r="AK12" s="49">
        <f>(POWER(10,(AC11-N11)/(N10-N9))-1)*100</f>
        <v>-0.69247063387684049</v>
      </c>
      <c r="AL12" s="49">
        <f xml:space="preserve"> IF(AF9&gt;AF10,(POWER(10,(AE9*(AF9-AF10)+AE10*(AF9*AF9-AF10*AF10)/2+AE11*(AF9*AF9*AF9-AF10*AF10*AF10)/3)/(AF9-AF10))/AF12-1)*100,99)</f>
        <v>-1.1351221589060989</v>
      </c>
      <c r="AM12" s="49">
        <f xml:space="preserve"> IF(AI9&gt;AI10,(POWER(10,(AH10*(AI9-AI10)+AH11*(AI9*AI9-
AI10*AI10)/2+AH12*(AI9*AI9*AI9-AI10*AI10*AI10)/3)/(AI9-AI10))/AI12-1)*100,99)</f>
        <v>-0.24078459206325897</v>
      </c>
    </row>
    <row r="13" spans="1:46" s="58" customFormat="1">
      <c r="A13" s="5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</row>
    <row r="14" spans="1:46" s="58" customFormat="1">
      <c r="A14" s="59" t="s">
        <v>31</v>
      </c>
      <c r="B14" s="49">
        <f ca="1">result!C42</f>
        <v>2043.9584</v>
      </c>
      <c r="C14" s="49">
        <f ca="1">result!D42</f>
        <v>31.946449000000001</v>
      </c>
      <c r="D14" s="49">
        <f>LOG10(B14)</f>
        <v>3.3104720525026465</v>
      </c>
      <c r="E14" s="49">
        <f>D14*D14</f>
        <v>10.959225210401085</v>
      </c>
      <c r="F14" s="49">
        <f>D14*D14*D14</f>
        <v>36.280208776115231</v>
      </c>
      <c r="G14" s="49">
        <f>D15*(E16*F17-E17*F16)-D16*(E15*F17-E17*F15)+ D17*(E15*F16-E16*F15)</f>
        <v>-0.32543295070996692</v>
      </c>
      <c r="H14" s="49">
        <f>(C14*G14+C15*G15+C16*G16+C17*G17)/SUM(G14:G17)</f>
        <v>120.2222328044882</v>
      </c>
      <c r="I14" s="49">
        <f>IF(D14&lt;D17,MAX(D14,R14),MIN(D14,R14))</f>
        <v>3.3034172535929476</v>
      </c>
      <c r="J14" s="49">
        <f>C14*C14</f>
        <v>1020.5756037096011</v>
      </c>
      <c r="K14" s="49">
        <f>C14*C14*C14</f>
        <v>32603.766474552984</v>
      </c>
      <c r="L14" s="49">
        <f>C15*(J16*K17-J17*K16)-C16*(J15*K17-J17*K15)+ C17*(J15*K16-J16*K15)</f>
        <v>-148735.66556281596</v>
      </c>
      <c r="M14" s="49">
        <f>(D14*L14+D15*L15+D16*L16+D17*L17)/SUM(L14:L17)</f>
        <v>-28.960349366577372</v>
      </c>
      <c r="N14" s="49">
        <f>IF(C14&lt;C17,MAX(C14,Q14),MIN(C14,Q14))</f>
        <v>31.946449000000001</v>
      </c>
      <c r="O14" s="57"/>
      <c r="P14" s="58">
        <f ca="1">result!E42</f>
        <v>2011.0239999999999</v>
      </c>
      <c r="Q14" s="58">
        <f ca="1">result!F42</f>
        <v>31.969583</v>
      </c>
      <c r="R14" s="49">
        <f>LOG10(P14)</f>
        <v>3.3034172535929476</v>
      </c>
      <c r="S14" s="49">
        <f>R14*R14</f>
        <v>10.912565551335572</v>
      </c>
      <c r="T14" s="49">
        <f>R14*R14*R14</f>
        <v>36.048757323245965</v>
      </c>
      <c r="U14" s="49">
        <f>R15*(S16*T17-S17*T16)-R16*(S15*T17-S17*T15)+ R17*(S15*T16-S16*T15)</f>
        <v>-0.31622916330986328</v>
      </c>
      <c r="V14" s="49">
        <f>(Q14*U14+Q15*U15+Q16*U16+Q17*U17)/SUM(U14:U17)</f>
        <v>124.31631047811264</v>
      </c>
      <c r="W14" s="49"/>
      <c r="X14" s="49"/>
      <c r="Y14" s="49">
        <f>Q14*Q14</f>
        <v>1022.054237193889</v>
      </c>
      <c r="Z14" s="49">
        <f>Q14*Q14*Q14</f>
        <v>32674.64776647172</v>
      </c>
      <c r="AA14" s="49">
        <f>Q15*(Y16*Z17-Y17*Z16)-Q16*(Y15*Z17-Y17*Z15)+ Q17*(Y15*Z16-Y16*Z15)</f>
        <v>-149838.21501153708</v>
      </c>
      <c r="AB14" s="49">
        <f>(R14*AA14+R15*AA15+R16*AA16+R17*AA17)/SUM(AA14:AA17)</f>
        <v>-29.03186447127479</v>
      </c>
      <c r="AC14" s="49"/>
      <c r="AD14" s="49">
        <f>(D16*(C15*C14*C14-C14*C15*C15)-D15*(C16*C14*C14-C14*C16*C16)+D14*(C16*C15*C15-C15*C16*C16))/(C15*C14*C14-C14*C15*C15-C16*C14*C14+C14*C16*C16+C16*C15*C15-C15*C16*C16)</f>
        <v>-1.3052951806826028</v>
      </c>
      <c r="AE14" s="49">
        <f>(R16*(Q15*Q14*Q14-Q14*Q15*Q15)-R15*(Q16*Q14*Q14-Q14*Q16*Q16)+R14*(Q16*Q15*Q15-Q15*Q16*Q16))/(Q15*Q14*Q14-Q14*Q15*Q15-Q16*Q14*Q14+Q14*Q16*Q16+Q16*Q15*Q15-Q15*Q16*Q16)</f>
        <v>-1.3406174021904991</v>
      </c>
      <c r="AF14" s="49">
        <f>MIN(C14,Q14)</f>
        <v>31.946449000000001</v>
      </c>
      <c r="AG14" s="49"/>
      <c r="AH14" s="49"/>
      <c r="AI14" s="49">
        <f>MIN(C16,Q16)</f>
        <v>28.278877999999999</v>
      </c>
      <c r="AJ14" s="49"/>
      <c r="AK14" s="49"/>
      <c r="AL14" s="49"/>
      <c r="AM14" s="49"/>
    </row>
    <row r="15" spans="1:46" s="58" customFormat="1">
      <c r="A15" s="60"/>
      <c r="B15" s="49">
        <f ca="1">result!C43</f>
        <v>1202.3671999999999</v>
      </c>
      <c r="C15" s="49">
        <f ca="1">result!D43</f>
        <v>29.958589</v>
      </c>
      <c r="D15" s="49">
        <f>LOG10(B15)</f>
        <v>3.0800371203954677</v>
      </c>
      <c r="E15" s="49">
        <f>D15*D15</f>
        <v>9.4866286630140042</v>
      </c>
      <c r="F15" s="49">
        <f>D15*D15*D15</f>
        <v>29.219168429490761</v>
      </c>
      <c r="G15" s="49">
        <f>-D14*(E16*F17-E17*F16)+D16*(E14*F17-E17*F14)- D17*(E14*F16-E16*F14)</f>
        <v>1.2083458732809618</v>
      </c>
      <c r="H15" s="49">
        <f>(C15*(E16*F17-E17*F16)-C16*(E15*F17-E17*F15)+ C17*(E15*F16-E16*F15)-C14*(E16*F17-E17*F16)+C16*(E14*F17-E17*F14)- C17*(E14*F16-E16*F14)+C14*(E15*F17-E17*F15)-C15*(E14*F17-E17*F14)+ C17*(E14*F15-E15*F14)-C14*(E15*F16-E16*F15)+C15*(E14*F16-E16*F14)- C16*(E14*F15-E15*F14))/SUM(G14:G17)</f>
        <v>-103.09797440187528</v>
      </c>
      <c r="I15" s="49">
        <f>IF(D14&lt;D17,MIN(D17,R17),MAX(D17,R17))</f>
        <v>2.7008331210803957</v>
      </c>
      <c r="J15" s="49">
        <f>C15*C15</f>
        <v>897.51705487092102</v>
      </c>
      <c r="K15" s="49">
        <f>C15*C15*C15</f>
        <v>26888.344567368371</v>
      </c>
      <c r="L15" s="49">
        <f>-C14*(J16*K17-J17*K16)+C16*(J14*K17-J17*K14)- C17*(J14*K16-J16*K14)</f>
        <v>577328.85127744079</v>
      </c>
      <c r="M15" s="49">
        <f>(D15*(J16*K17-J17*K16)-D16*(J15*K17-J17*K15)+ D17*(J15*K16-J16*K15)-D14*(J16*K17-J17*K16)+D16*(J14*K17-J17*K14)- D17*(J14*K16-J16*K14)+D14*(J15*K17-J17*K15)-D15*(J14*K17-J17*K14)+ D17*(J14*K15-J15*K14)-D14*(J15*K16-J16*K15)+D15*(J14*K16-J16*K14)- D16*(J14*K15-J15*K14))/SUM(L14:L17)</f>
        <v>2.9416619839860743</v>
      </c>
      <c r="N15" s="49">
        <f>IF(C14&lt;C17,MIN(C17,Q17),MAX(C17,Q17))</f>
        <v>26.984929000000001</v>
      </c>
      <c r="O15" s="57"/>
      <c r="P15" s="58">
        <f ca="1">result!E43</f>
        <v>1189.8063999999999</v>
      </c>
      <c r="Q15" s="58">
        <f ca="1">result!F43</f>
        <v>29.971112999999999</v>
      </c>
      <c r="R15" s="49">
        <f>LOG10(P15)</f>
        <v>3.0754763006766996</v>
      </c>
      <c r="S15" s="49">
        <f>R15*R15</f>
        <v>9.4585544760240374</v>
      </c>
      <c r="T15" s="49">
        <f>R15*R15*R15</f>
        <v>29.089560129671447</v>
      </c>
      <c r="U15" s="49">
        <f>-R14*(S16*T17-S17*T16)+R16*(S14*T17-S17*T14)- R17*(S14*T16-S16*T14)</f>
        <v>1.1724185751741913</v>
      </c>
      <c r="V15" s="49">
        <f>(Q15*(S16*T17-S17*T16)-Q16*(S15*T17-S17*T15)+ Q17*(S15*T16-S16*T15)-Q14*(S16*T17-S17*T16)+Q16*(S14*T17-S17*T14)- Q17*(S14*T16-S16*T14)+Q14*(S15*T17-S17*T15)-Q15*(S14*T17-S17*T14)+ Q17*(S14*T15-S15*T14)-Q14*(S15*T16-S16*T15)+Q15*(S14*T16-S16*T14)- Q16*(S14*T15-S15*T14))/SUM(U14:U17)</f>
        <v>-107.2024072319669</v>
      </c>
      <c r="W15" s="49"/>
      <c r="X15" s="49"/>
      <c r="Y15" s="49">
        <f>Q15*Q15</f>
        <v>898.26761445876889</v>
      </c>
      <c r="Z15" s="49">
        <f>Q15*Q15*Q15</f>
        <v>26922.080177184194</v>
      </c>
      <c r="AA15" s="49">
        <f>-Q14*(Y16*Z17-Y17*Z16)+Q16*(Y14*Z17-Y17*Z14)- Q17*(Y14*Z16-Y16*Z14)</f>
        <v>583571.1389028132</v>
      </c>
      <c r="AB15" s="49">
        <f>(R15*(Y16*Z17-Y17*Z16)-R16*(Y15*Z17-Y17*Z15)+ R17*(Y15*Z16-Y16*Z15)-R14*(Y16*Z17-Y17*Z16)+R16*(Y14*Z17-Y17*Z14)- R17*(Y14*Z16-Y16*Z14)+R14*(Y15*Z17-Y17*Z15)-R15*(Y14*Z17-Y17*Z14)+ R17*(Y14*Z15-Y15*Z14)-R14*(Y15*Z16-Y16*Z15)+R15*(Y14*Z16-Y16*Z14)- R16*(Y14*Z15-Y15*Z14))/SUM(AA14:AA17)</f>
        <v>2.9475624882320255</v>
      </c>
      <c r="AC15" s="49"/>
      <c r="AD15" s="49">
        <f>((D16-AD14)*C15*C15-(D15-AD14)*C16*C16)/(C16*C15*C15-C15*C16*C16)</f>
        <v>0.17494321035335936</v>
      </c>
      <c r="AE15" s="49">
        <f>((R16-AE14)*Q15*Q15-(R15-AE14)*Q16*Q16)/(Q16*Q15*Q15-Q15*Q16*Q16)</f>
        <v>0.17855143242709889</v>
      </c>
      <c r="AF15" s="49">
        <f>MAX(C15,Q15)</f>
        <v>29.971112999999999</v>
      </c>
      <c r="AG15" s="49">
        <f>(D17*(C16*C15*C15-C15*C16*C16)-D16*(C17*C15*C15-C15*C17*C17)+D15*(C17*C16*C16-C16*C17*C17))/(C16*C15*C15-C15*C16*C16-C17*C15*C15+C15*C17*C17+C17*C16*C16-C16*C17*C17)</f>
        <v>-5.6056718449823402</v>
      </c>
      <c r="AH15" s="49">
        <f>(R17*(Q16*Q15*Q15-Q15*Q16*Q16)-R16*(Q17*Q15*Q15-Q15*Q17*Q17)+R15*(Q17*Q16*Q16-Q16*Q17*Q17))/(Q16*Q15*Q15-Q15*Q16*Q16-Q17*Q15*Q15+Q15*Q17*Q17+Q17*Q16*Q16-Q16*Q17*Q17)</f>
        <v>-5.6581990692584876</v>
      </c>
      <c r="AI15" s="49">
        <f>MAX(C17,Q17)</f>
        <v>26.984929000000001</v>
      </c>
      <c r="AJ15" s="49"/>
      <c r="AK15" s="49"/>
      <c r="AL15" s="49"/>
      <c r="AM15" s="49"/>
    </row>
    <row r="16" spans="1:46" s="58" customFormat="1">
      <c r="A16" s="60"/>
      <c r="B16" s="49">
        <f ca="1">result!C44</f>
        <v>757.61680000000001</v>
      </c>
      <c r="C16" s="49">
        <f ca="1">result!D44</f>
        <v>28.278877999999999</v>
      </c>
      <c r="D16" s="49">
        <f>LOG10(B16)</f>
        <v>2.8794495964946893</v>
      </c>
      <c r="E16" s="49">
        <f>D16*D16</f>
        <v>8.2912299787534298</v>
      </c>
      <c r="F16" s="49">
        <f>D16*D16*D16</f>
        <v>23.874178816766236</v>
      </c>
      <c r="G16" s="49">
        <f xml:space="preserve"> D14*(E15*F17-E17*F15)-D15*(E14*F17-E17*F14)+ D17*(E14*F15-E15*F14)</f>
        <v>-1.4670251014122186</v>
      </c>
      <c r="H16" s="49">
        <f>(D15*(C16*F17-C17*F16)-D16*(C15*F17-C17*F15)+ D17*(C15*F16-C16*F15)-D14*(C16*F17-C17*F16)+D16*(C14*F17-C17*F14)- D17*(C14*F16-C16*F14)+D14*(C15*F17-C17*F15)-D15*(C14*F17-C17*F14)+ D17*(C14*F15-C15*F14)-D14*(C15*F16-C16*F15)+D15*(C14*F16-C16*F14)- D16*(C14*F15-C15*F14))/SUM(G14:G17)</f>
        <v>35.587829864319083</v>
      </c>
      <c r="I16" s="49">
        <f>H14*(I15-I14)+H15*(POWER(I15,2)-POWER(I14,2))/2+H16*(POWER(I15,3)- POWER(I14,3))/3+ H17*(POWER(I15,4)-POWER(I14,4))/4</f>
        <v>-17.678177610038624</v>
      </c>
      <c r="J16" s="49">
        <f>C16*C16</f>
        <v>799.69494093888397</v>
      </c>
      <c r="K16" s="49">
        <f>C16*C16*C16</f>
        <v>22614.475672027904</v>
      </c>
      <c r="L16" s="49">
        <f xml:space="preserve"> C14*(J15*K17-J17*K15)-C15*(J14*K17-J17*K14)+ C17*(J14*K15-J15*K14)</f>
        <v>-759797.57235305756</v>
      </c>
      <c r="M16" s="49">
        <f>(C15*(D16*K17-D17*K16)-C16*(D15*K17-D17*K15)+ C17*(D15*K16-D16*K15)-C14*(D16*K17-D17*K16)+C16*(D14*K17-D17*K14)- C17*(D14*K16-D16*K14)+C14*(D15*K17-D17*K15)-C15*(D14*K17-D17*K14)+ C17*(D14*K15-D15*K14)-C14*(D15*K16-D16*K15)+C15*(D14*K16-D16*K14)- C16*(D14*K15-D15*K14))/SUM(L14:L17)</f>
        <v>-9.3103884461791048E-2</v>
      </c>
      <c r="N16" s="49">
        <f>M14*(N15-N14)+M15*(POWER(N15,2)-POWER(N14,2))/2+M16*(POWER(N15,3)- POWER(N14,3))/3+ M17*(POWER(N15,4)-POWER(N14,4))/4</f>
        <v>-14.971462566715758</v>
      </c>
      <c r="O16" s="57"/>
      <c r="P16" s="58">
        <f ca="1">result!E44</f>
        <v>753.44240000000002</v>
      </c>
      <c r="Q16" s="58">
        <f ca="1">result!F44</f>
        <v>28.287980999999998</v>
      </c>
      <c r="R16" s="49">
        <f>LOG10(P16)</f>
        <v>2.8770500564936046</v>
      </c>
      <c r="S16" s="49">
        <f>R16*R16</f>
        <v>8.2774170275698538</v>
      </c>
      <c r="T16" s="49">
        <f>R16*R16*R16</f>
        <v>23.814543126790973</v>
      </c>
      <c r="U16" s="49">
        <f xml:space="preserve"> R14*(S15*T17-S17*T15)-R15*(S14*T17-S17*T14)+ R17*(S14*T15-S15*T14)</f>
        <v>-1.4190871093302349</v>
      </c>
      <c r="V16" s="49">
        <f>(R15*(Q16*T17-Q17*T16)-R16*(Q15*T17-Q17*T15)+ R17*(Q15*T16-Q16*T15)-R14*(Q16*T17-Q17*T16)+R16*(Q14*T17-Q17*T14)- R17*(Q14*T16-Q16*T14)+R14*(Q15*T17-Q17*T15)-R15*(Q14*T17-Q17*T14)+ R17*(Q14*T15-Q15*T14)-R14*(Q15*T16-Q16*T15)+R15*(Q14*T16-Q16*T14)- R16*(Q14*T15-Q15*T14))/SUM(U14:U17)</f>
        <v>36.931740509982184</v>
      </c>
      <c r="W16" s="49">
        <f>V14*(I15-I14)+V15*(POWER(I15,2)-POWER(I14,2))/2+V16*(POWER(I15,3)- POWER(I14,3))/3+ V17*(POWER(I15,4)-POWER(I14,4))/4</f>
        <v>-17.704990481817092</v>
      </c>
      <c r="X16" s="49"/>
      <c r="Y16" s="49">
        <f>Q16*Q16</f>
        <v>800.20986905636096</v>
      </c>
      <c r="Z16" s="49">
        <f>Q16*Q16*Q16</f>
        <v>22636.321571878827</v>
      </c>
      <c r="AA16" s="49">
        <f xml:space="preserve"> Q14*(Y15*Z17-Y17*Z15)-Q15*(Y14*Z17-Y17*Z14)+ Q17*(Y14*Z15-Y15*Z14)</f>
        <v>-769148.74857151508</v>
      </c>
      <c r="AB16" s="49">
        <f>(Q15*(R16*Z17-R17*Z16)-Q16*(R15*Z17-R17*Z15)+ Q17*(R15*Z16-R16*Z15)-Q14*(R16*Z17-R17*Z16)+Q16*(R14*Z17-R17*Z14)- Q17*(R14*Z16-R16*Z14)+Q14*(R15*Z17-R17*Z15)-Q15*(R14*Z17-R17*Z14)+ Q17*(R14*Z15-R15*Z14)-Q14*(R15*Z16-R16*Z15)+Q15*(R14*Z16-R16*Z14)- Q16*(R14*Z15-R15*Z14))/SUM(AA14:AA17)</f>
        <v>-9.3223043589760704E-2</v>
      </c>
      <c r="AC16" s="49">
        <f>AB14*(N15-N14)+AB15*(POWER(N15,2)-POWER(N14,2))/2+AB16*(POWER(N15,3)- POWER(N14,3))/3+ AB17*(POWER(N15,4)-POWER(N14,4))/4</f>
        <v>-14.944391762473401</v>
      </c>
      <c r="AD16" s="49">
        <f>(D16-AD14-C16*AD15)/C16/C16</f>
        <v>-9.5342972213696242E-4</v>
      </c>
      <c r="AE16" s="49">
        <f>(R16-AE14-Q16*AE15)/Q16/Q16</f>
        <v>-1.0412169376503521E-3</v>
      </c>
      <c r="AF16" s="49"/>
      <c r="AG16" s="49">
        <f>((D17-AG15)*C16*C16-(D16-AG15)*C17*C17)/(C17*C16*C16-C16*C17*C17)</f>
        <v>0.47055751438325683</v>
      </c>
      <c r="AH16" s="49">
        <f>((R17-AH15)*Q16*Q16-(R16-AH15)*Q17*Q17)/(Q17*Q16*Q16-Q16*Q17*Q17)</f>
        <v>0.47523907980799018</v>
      </c>
      <c r="AI16" s="49"/>
      <c r="AJ16" s="49"/>
      <c r="AK16" s="49"/>
      <c r="AL16" s="49"/>
      <c r="AM16" s="49"/>
    </row>
    <row r="17" spans="1:39" s="58" customFormat="1">
      <c r="A17" s="60"/>
      <c r="B17" s="49">
        <f ca="1">result!C45</f>
        <v>502.14960000000002</v>
      </c>
      <c r="C17" s="49">
        <f ca="1">result!D45</f>
        <v>26.978757999999999</v>
      </c>
      <c r="D17" s="49">
        <f>LOG10(B17)</f>
        <v>2.7008331210803957</v>
      </c>
      <c r="E17" s="49">
        <f>D17*D17</f>
        <v>7.2944995479248718</v>
      </c>
      <c r="F17" s="49">
        <f>D17*D17*D17</f>
        <v>19.701225980741466</v>
      </c>
      <c r="G17" s="49">
        <f>-D14*(E15*F16-E16*F15)+D15*(E14*F16-E16*F14)- D16*(E14*F15-E15*F14)</f>
        <v>0.58493483669360558</v>
      </c>
      <c r="H17" s="49">
        <f>(D15*(E16*C17-E17*C16)-D16*(E15*C17-E17*C15)+ D17*(E15*C16-E16*C15)-D14*(E16*C17-E17*C16)+D16*(E14*C17-E17*C14)- D17*(E14*C16-E16*C14)+D14*(E15*C17-E17*C15)-D15*(E14*C17-E17*C14)+ D17*(E14*C15-E15*C14)-D14*(E15*C16-E16*C15)+D15*(E14*C16-E16*C14)- D16*(E14*C15-E15*C14))/SUM(G14:G17)</f>
        <v>-3.7758289638523315</v>
      </c>
      <c r="I17" s="49"/>
      <c r="J17" s="49">
        <f>C17*C17</f>
        <v>727.85338322256393</v>
      </c>
      <c r="K17" s="49">
        <f>C17*C17*C17</f>
        <v>19636.580285442811</v>
      </c>
      <c r="L17" s="49">
        <f>-C14*(J15*K16-J16*K15)+C15*(J14*K16-J16*K14)- C16*(J14*K15-J15*K14)</f>
        <v>331440.06979078054</v>
      </c>
      <c r="M17" s="49">
        <f>(C15*(J16*D17-J17*D16)-C16*(J15*D17-J17*D15)+ C17*(J15*D16-J16*D15)-C14*(J16*D17-J17*D16)+C16*(J14*D17-J17*D14)- C17*(J14*D16-J16*D14)+C14*(J15*D17-J17*D15)-C15*(J14*D17-J17*D14)+ C17*(J14*D15-J15*D14)-C14*(J15*D16-J16*D15)+C15*(J14*D16-J16*D14)- C16*(J14*D15-J15*D14))/SUM(L14:L17)</f>
        <v>1.0218058698919926E-3</v>
      </c>
      <c r="N17" s="49"/>
      <c r="O17" s="57"/>
      <c r="P17" s="58">
        <f ca="1">result!E45</f>
        <v>500.6848</v>
      </c>
      <c r="Q17" s="58">
        <f ca="1">result!F45</f>
        <v>26.984929000000001</v>
      </c>
      <c r="R17" s="49">
        <f>LOG10(P17)</f>
        <v>2.6995644071042695</v>
      </c>
      <c r="S17" s="49">
        <f>R17*R17</f>
        <v>7.2876479881042258</v>
      </c>
      <c r="T17" s="49">
        <f>R17*R17*R17</f>
        <v>19.673475120191206</v>
      </c>
      <c r="U17" s="49">
        <f>-R14*(S15*T16-S16*T15)+R15*(S14*T16-S16*T14)- R16*(S14*T15-S15*T14)</f>
        <v>0.56367463425179665</v>
      </c>
      <c r="V17" s="49">
        <f>(R15*(S16*Q17-S17*Q16)-R16*(S15*Q17-S17*Q15)+ R17*(S15*Q16-S16*Q15)-R14*(S16*Q17-S17*Q16)+R16*(S14*Q17-S17*Q14)- R17*(S14*Q16-S16*Q14)+R14*(S15*Q17-S17*Q15)-R15*(S14*Q17-S17*Q14)+ R17*(S14*Q15-S15*Q14)-R14*(S15*Q16-S16*Q15)+R15*(S14*Q16-S16*Q14)- R16*(S14*Q15-S15*Q14))/SUM(U14:U17)</f>
        <v>-3.9178184084194663</v>
      </c>
      <c r="W17" s="49"/>
      <c r="X17" s="49">
        <f>(W16-I16)/(I15-I14)</f>
        <v>4.4496478303648633E-2</v>
      </c>
      <c r="Y17" s="49">
        <f>Q17*Q17</f>
        <v>728.18639313504104</v>
      </c>
      <c r="Z17" s="49">
        <f>Q17*Q17*Q17</f>
        <v>19650.058117515171</v>
      </c>
      <c r="AA17" s="49">
        <f>-Q14*(Y15*Z16-Y16*Z15)+Q15*(Y14*Z16-Y16*Z14)- Q16*(Y14*Z15-Y15*Z14)</f>
        <v>335656.02079415321</v>
      </c>
      <c r="AB17" s="49">
        <f>(Q15*(Y16*R17-Y17*R16)-Q16*(Y15*R17-Y17*R15)+ Q17*(Y15*R16-Y16*R15)-Q14*(Y16*R17-Y17*R16)+Q16*(Y14*R17-Y17*R14)- Q17*(Y14*R16-Y16*R14)+Q14*(Y15*R17-Y17*R15)-Q15*(Y14*R17-Y17*R14)+ Q17*(Y14*R15-Y15*R14)-Q14*(Y15*R16-Y16*R15)+Q15*(Y14*R16-Y16*R14)- Q16*(Y14*R15-Y15*R14))/SUM(AA14:AA17)</f>
        <v>1.0216466617651244E-3</v>
      </c>
      <c r="AC17" s="49"/>
      <c r="AD17" s="49"/>
      <c r="AE17" s="49"/>
      <c r="AF17" s="49">
        <f xml:space="preserve"> POWER(10,(AD14*(AF14-AF15)+AD15*(AF14*AF14-AF15*AF15)/2+AD16*(AF14*AF14*AF14-AF15*AF15*AF15)/3)/(AF14-AF15))</f>
        <v>1572.5784409653434</v>
      </c>
      <c r="AG17" s="49">
        <f>(D17-AG15-C17*AG16)/C17/C17</f>
        <v>-6.0294455459345333E-3</v>
      </c>
      <c r="AH17" s="49">
        <f>(R17-AH15-Q17*AH16)/Q17/Q17</f>
        <v>-6.1337720567004343E-3</v>
      </c>
      <c r="AI17" s="49">
        <f xml:space="preserve"> POWER(10,(AG15*(AI14-AI15)+AG16*(AI14*AI14-AI15*AI15)/2+AG17*(AI14*AI14*AI14-AI15*AI15*AI15)/3)/(AI14-AI15))</f>
        <v>619.82894360857392</v>
      </c>
      <c r="AJ17" s="49"/>
      <c r="AK17" s="49">
        <f>(POWER(10,(AC16-N16)/(N15-N14))-1)*100</f>
        <v>-1.2484664645699861</v>
      </c>
      <c r="AL17" s="49">
        <f xml:space="preserve"> IF(AF14&gt;AF15,(POWER(10,(AE14*(AF14-AF15)+AE15*(AF14*AF14-AF15*AF15)/2+AE16*(AF14*AF14*AF14-AF15*AF15*AF15)/3)/(AF14-AF15))/AF17-1)*100,99)</f>
        <v>-1.7763487236542197</v>
      </c>
      <c r="AM17" s="49">
        <f xml:space="preserve"> IF(AI14&gt;AI15,(POWER(10,(AH15*(AI14-AI15)+AH16*(AI14*AI14-
AI15*AI15)/2+AH17*(AI14*AI14*AI14-AI15*AI15*AI15)/3)/(AI14-AI15))/AI17-1)*100,99)</f>
        <v>-0.65107140443976252</v>
      </c>
    </row>
    <row r="18" spans="1:39">
      <c r="A18" s="60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</row>
    <row r="19" spans="1:39" s="58" customFormat="1">
      <c r="A19" s="61" t="s">
        <v>27</v>
      </c>
      <c r="B19" s="49">
        <f ca="1">result!C47</f>
        <v>1680.5735999999999</v>
      </c>
      <c r="C19" s="49">
        <f ca="1">result!D47</f>
        <v>34.162058000000002</v>
      </c>
      <c r="D19" s="49">
        <f>LOG10(B19)</f>
        <v>3.2254575369625513</v>
      </c>
      <c r="E19" s="49">
        <f>D19*D19</f>
        <v>10.403576322748528</v>
      </c>
      <c r="F19" s="49">
        <f>D19*D19*D19</f>
        <v>33.556293661574379</v>
      </c>
      <c r="G19" s="49">
        <f>D20*(E21*F22-E22*F21)-D21*(E20*F22-E22*F20)+ D22*(E20*F21-E21*F20)</f>
        <v>-0.24265026727512407</v>
      </c>
      <c r="H19" s="49">
        <f>(C19*G19+C20*G20+C21*G21+C22*G22)/SUM(G19:G22)</f>
        <v>-39.513321944667702</v>
      </c>
      <c r="I19" s="49">
        <f>IF(D19&lt;D22,MAX(D19,R19),MIN(D19,R19))</f>
        <v>3.2223455761625672</v>
      </c>
      <c r="J19" s="49">
        <f>C19*C19</f>
        <v>1167.046206795364</v>
      </c>
      <c r="K19" s="49">
        <f>C19*C19*C19</f>
        <v>39868.70020522322</v>
      </c>
      <c r="L19" s="49">
        <f>C20*(J21*K22-J22*K21)-C21*(J20*K22-J22*K20)+ C22*(J20*K21-J21*K20)</f>
        <v>-145104.67696147412</v>
      </c>
      <c r="M19" s="49">
        <f>(D19*L19+D20*L20+D21*L21+D22*L22)/SUM(L19:L22)</f>
        <v>12.782260047701405</v>
      </c>
      <c r="N19" s="49">
        <f>IF(C19&lt;C22,MAX(C19,Q19),MIN(C19,Q19))</f>
        <v>34.162058000000002</v>
      </c>
      <c r="O19" s="57"/>
      <c r="P19" s="58">
        <f ca="1">result!E47</f>
        <v>1668.5744</v>
      </c>
      <c r="Q19" s="58">
        <f ca="1">result!F47</f>
        <v>34.184370000000001</v>
      </c>
      <c r="R19" s="49">
        <f>LOG10(P19)</f>
        <v>3.2223455761625672</v>
      </c>
      <c r="S19" s="49">
        <f>R19*R19</f>
        <v>10.383511012214468</v>
      </c>
      <c r="T19" s="49">
        <f>R19*R19*R19</f>
        <v>33.459260775244594</v>
      </c>
      <c r="U19" s="49">
        <f>R20*(S21*T22-S22*T21)-R21*(S20*T22-S22*T20)+ R22*(S20*T21-S21*T20)</f>
        <v>-0.2397828914302238</v>
      </c>
      <c r="V19" s="49">
        <f>(Q19*U19+Q20*U20+Q21*U21+Q22*U22)/SUM(U19:U22)</f>
        <v>-27.372525478279364</v>
      </c>
      <c r="W19" s="49"/>
      <c r="X19" s="49"/>
      <c r="Y19" s="49">
        <f>Q19*Q19</f>
        <v>1168.5711522969</v>
      </c>
      <c r="Z19" s="49">
        <f>Q19*Q19*Q19</f>
        <v>39946.86864144358</v>
      </c>
      <c r="AA19" s="49">
        <f>Q20*(Y21*Z22-Y22*Z21)-Q21*(Y20*Z22-Y22*Z20)+ Q22*(Y20*Z21-Y21*Z20)</f>
        <v>-147153.26823680848</v>
      </c>
      <c r="AB19" s="49">
        <f>(R19*AA19+R20*AA20+R21*AA21+R22*AA22)/SUM(AA19:AA22)</f>
        <v>7.9331546569709923</v>
      </c>
      <c r="AC19" s="49"/>
      <c r="AD19" s="49">
        <f>(D21*(C20*C19*C19-C19*C20*C20)-D20*(C21*C19*C19-C19*C21*C21)+D19*(C21*C20*C20-C20*C21*C21))/(C20*C19*C19-C19*C20*C20-C21*C19*C19+C19*C21*C21+C21*C20*C20-C20*C21*C21)</f>
        <v>-4.3901774254558248</v>
      </c>
      <c r="AE19" s="49">
        <f>(R21*(Q20*Q19*Q19-Q19*Q20*Q20)-R20*(Q21*Q19*Q19-Q19*Q21*Q21)+R19*(Q21*Q20*Q20-Q20*Q21*Q21))/(Q20*Q19*Q19-Q19*Q20*Q20-Q21*Q19*Q19+Q19*Q21*Q21+Q21*Q20*Q20-Q20*Q21*Q21)</f>
        <v>-4.233468700903237</v>
      </c>
      <c r="AF19" s="49">
        <f>MIN(C19,Q19)</f>
        <v>34.162058000000002</v>
      </c>
      <c r="AG19" s="49"/>
      <c r="AH19" s="49"/>
      <c r="AI19" s="49">
        <f>MIN(C21,Q21)</f>
        <v>31.076257999999999</v>
      </c>
      <c r="AJ19" s="49"/>
      <c r="AK19" s="49"/>
      <c r="AL19" s="49"/>
      <c r="AM19" s="49"/>
    </row>
    <row r="20" spans="1:39" s="58" customFormat="1">
      <c r="A20" s="60"/>
      <c r="B20" s="49">
        <f ca="1">result!C48</f>
        <v>1057.3424</v>
      </c>
      <c r="C20" s="49">
        <f ca="1">result!D48</f>
        <v>32.461851000000003</v>
      </c>
      <c r="D20" s="49">
        <f>LOG10(B20)</f>
        <v>3.0242156479988105</v>
      </c>
      <c r="E20" s="49">
        <f>D20*D20</f>
        <v>9.1458802856008656</v>
      </c>
      <c r="F20" s="49">
        <f>D20*D20*D20</f>
        <v>27.659114274437968</v>
      </c>
      <c r="G20" s="49">
        <f>-D19*(E21*F22-E22*F21)+D21*(E19*F22-E22*F19)- D22*(E19*F21-E21*F19)</f>
        <v>0.87080684974407063</v>
      </c>
      <c r="H20" s="49">
        <f>(C20*(E21*F22-E22*F21)-C21*(E20*F22-E22*F20)+ C22*(E20*F21-E21*F20)-C19*(E21*F22-E22*F21)+C21*(E19*F22-E22*F19)- C22*(E19*F21-E21*F19)+C19*(E20*F22-E22*F20)-C20*(E19*F22-E22*F19)+ C22*(E19*F20-E20*F19)-C19*(E20*F21-E21*F20)+C20*(E19*F21-E21*F19)- C21*(E19*F20-E20*F19))/SUM(G19:G22)</f>
        <v>60.420536366389086</v>
      </c>
      <c r="I20" s="49">
        <f>IF(D19&lt;D22,MIN(D22,R22),MAX(D22,R22))</f>
        <v>2.6761959431210829</v>
      </c>
      <c r="J20" s="49">
        <f>C20*C20</f>
        <v>1053.7717703462013</v>
      </c>
      <c r="K20" s="49">
        <f>C20*C20*C20</f>
        <v>34207.38219698461</v>
      </c>
      <c r="L20" s="49">
        <f>-C19*(J21*K22-J22*K21)+C21*(J19*K22-J22*K19)- C22*(J19*K21-J21*K19)</f>
        <v>555484.99956089258</v>
      </c>
      <c r="M20" s="49">
        <f>(D20*(J21*K22-J22*K21)-D21*(J20*K22-J22*K20)+ D22*(J20*K21-J21*K20)-D19*(J21*K22-J22*K21)+D21*(J19*K22-J22*K19)- D22*(J19*K21-J21*K19)+D19*(J20*K22-J22*K20)-D20*(J19*K22-J22*K19)+ D22*(J19*K20-J20*K19)-D19*(J20*K21-J21*K20)+D20*(J19*K21-J21*K19)- D21*(J19*K20-J20*K19))/SUM(L19:L22)</f>
        <v>-1.2513028259394015</v>
      </c>
      <c r="N20" s="49">
        <f>IF(C19&lt;C22,MIN(C22,Q22),MAX(C22,Q22))</f>
        <v>29.777525000000001</v>
      </c>
      <c r="O20" s="57"/>
      <c r="P20" s="58">
        <f ca="1">result!E48</f>
        <v>1052.4215999999999</v>
      </c>
      <c r="Q20" s="58">
        <f ca="1">result!F48</f>
        <v>32.471699999999998</v>
      </c>
      <c r="R20" s="49">
        <f>LOG10(P20)</f>
        <v>3.0221897530059709</v>
      </c>
      <c r="S20" s="49">
        <f>R20*R20</f>
        <v>9.133630903174291</v>
      </c>
      <c r="T20" s="49">
        <f>R20*R20*R20</f>
        <v>27.603565723312013</v>
      </c>
      <c r="U20" s="49">
        <f>-R19*(S21*T22-S22*T21)+R21*(S19*T22-S22*T19)- R22*(S19*T21-S21*T19)</f>
        <v>0.86144244234054668</v>
      </c>
      <c r="V20" s="49">
        <f>(Q20*(S21*T22-S22*T21)-Q21*(S20*T22-S22*T20)+ Q22*(S20*T21-S21*T20)-Q19*(S21*T22-S22*T21)+Q21*(S19*T22-S22*T19)- Q22*(S19*T21-S21*T19)+Q19*(S20*T22-S22*T20)-Q20*(S19*T22-S22*T19)+ Q22*(S19*T20-S20*T19)-Q19*(S20*T21-S21*T20)+Q20*(S19*T21-S21*T19)- Q21*(S19*T20-S20*T19))/SUM(U19:U22)</f>
        <v>48.240322881013185</v>
      </c>
      <c r="W20" s="49"/>
      <c r="X20" s="49"/>
      <c r="Y20" s="49">
        <f>Q20*Q20</f>
        <v>1054.4113008899999</v>
      </c>
      <c r="Z20" s="49">
        <f>Q20*Q20*Q20</f>
        <v>34238.527439109806</v>
      </c>
      <c r="AA20" s="49">
        <f>-Q19*(Y21*Z22-Y22*Z21)+Q21*(Y19*Z22-Y22*Z19)- Q22*(Y19*Z21-Y21*Z19)</f>
        <v>564969.23752583563</v>
      </c>
      <c r="AB20" s="49">
        <f>(R20*(Y21*Z22-Y22*Z21)-R21*(Y20*Z22-Y22*Z20)+ R22*(Y20*Z21-Y21*Z20)-R19*(Y21*Z22-Y22*Z21)+R21*(Y19*Z22-Y22*Z19)- R22*(Y19*Z21-Y21*Z19)+R19*(Y20*Z22-Y22*Z20)-R20*(Y19*Z22-Y22*Z19)+ R22*(Y19*Z20-Y20*Z19)-R19*(Y20*Z21-Y21*Z20)+R20*(Y19*Z21-Y21*Z19)- R21*(Y19*Z20-Y20*Z19))/SUM(AA19:AA22)</f>
        <v>-0.79737678849666771</v>
      </c>
      <c r="AC20" s="49"/>
      <c r="AD20" s="49">
        <f>((D21-AD19)*C20*C20-(D20-AD19)*C21*C21)/(C21*C20*C20-C20*C21*C21)</f>
        <v>0.33296680862188155</v>
      </c>
      <c r="AE20" s="49">
        <f>((R21-AE19)*Q20*Q20-(R20-AE19)*Q21*Q21)/(Q21*Q20*Q20-Q20*Q21*Q21)</f>
        <v>0.32468383123136346</v>
      </c>
      <c r="AF20" s="49">
        <f>MAX(C20,Q20)</f>
        <v>32.471699999999998</v>
      </c>
      <c r="AG20" s="49">
        <f>(D22*(C21*C20*C20-C20*C21*C21)-D21*(C22*C20*C20-C20*C22*C22)+D20*(C22*C21*C21-C21*C22*C22))/(C21*C20*C20-C20*C21*C21-C22*C20*C20+C20*C22*C22+C22*C21*C21-C21*C22*C22)</f>
        <v>-2.1861790954108913</v>
      </c>
      <c r="AH20" s="49">
        <f>(R22*(Q21*Q20*Q20-Q20*Q21*Q21)-R21*(Q22*Q20*Q20-Q20*Q22*Q22)+R20*(Q22*Q21*Q21-Q21*Q22*Q22))/(Q21*Q20*Q20-Q20*Q21*Q21-Q22*Q20*Q20+Q20*Q22*Q22+Q22*Q21*Q21-Q21*Q22*Q22)</f>
        <v>-2.664156774461846</v>
      </c>
      <c r="AI20" s="49">
        <f>MAX(C22,Q22)</f>
        <v>29.777525000000001</v>
      </c>
      <c r="AJ20" s="49"/>
      <c r="AK20" s="49"/>
      <c r="AL20" s="49"/>
      <c r="AM20" s="49"/>
    </row>
    <row r="21" spans="1:39" s="58" customFormat="1">
      <c r="A21" s="60"/>
      <c r="B21" s="49">
        <f ca="1">result!C49</f>
        <v>702.16639999999995</v>
      </c>
      <c r="C21" s="49">
        <f ca="1">result!D49</f>
        <v>31.076257999999999</v>
      </c>
      <c r="D21" s="49">
        <f>LOG10(B21)</f>
        <v>2.846440043808169</v>
      </c>
      <c r="E21" s="49">
        <f>D21*D21</f>
        <v>8.1022209229946505</v>
      </c>
      <c r="F21" s="49">
        <f>D21*D21*D21</f>
        <v>23.062486078992357</v>
      </c>
      <c r="G21" s="49">
        <f xml:space="preserve"> D19*(E20*F22-E22*F20)-D20*(E19*F22-E22*F19)+ D22*(E19*F20-E20*F19)</f>
        <v>-1.00420746483816</v>
      </c>
      <c r="H21" s="49">
        <f>(D20*(C21*F22-C22*F21)-D21*(C20*F22-C22*F20)+ D22*(C20*F21-C21*F20)-D19*(C21*F22-C22*F21)+D21*(C19*F22-C22*F19)- D22*(C19*F21-C21*F19)+D19*(C20*F22-C22*F20)-D20*(C19*F22-C22*F19)+ D22*(C19*F20-C20*F19)-D19*(C20*F21-C21*F20)+D20*(C19*F21-C21*F19)- D21*(C19*F20-C20*F19))/SUM(G19:G22)</f>
        <v>-19.000547534982438</v>
      </c>
      <c r="I21" s="49">
        <f>H19*(I20-I19)+H20*(POWER(I20,2)-POWER(I19,2))/2+H21*(POWER(I20,3)- POWER(I19,3))/3+ H22*(POWER(I20,4)-POWER(I19,4))/4</f>
        <v>-17.421151154388497</v>
      </c>
      <c r="J21" s="49">
        <f>C21*C21</f>
        <v>965.73381128256392</v>
      </c>
      <c r="K21" s="49">
        <f>C21*C21*C21</f>
        <v>30011.393078740268</v>
      </c>
      <c r="L21" s="49">
        <f xml:space="preserve"> C19*(J20*K22-J22*K20)-C20*(J19*K22-J22*K19)+ C22*(J19*K20-J20*K19)</f>
        <v>-660794.32504754514</v>
      </c>
      <c r="M21" s="49">
        <f>(C20*(D21*K22-D22*K21)-C21*(D20*K22-D22*K20)+ C22*(D20*K21-D21*K20)-C19*(D21*K22-D22*K21)+C21*(D19*K22-D22*K19)- C22*(D19*K21-D21*K19)+C19*(D20*K22-D22*K20)-C20*(D19*K22-D22*K19)+ C22*(D19*K20-D20*K19)-C19*(D20*K21-D21*K20)+C20*(D19*K21-D21*K19)- C21*(D19*K20-D20*K19))/SUM(L19:L22)</f>
        <v>4.5462315867403132E-2</v>
      </c>
      <c r="N21" s="49">
        <f>M19*(N20-N19)+M20*(POWER(N20,2)-POWER(N19,2))/2+M21*(POWER(N20,3)- POWER(N19,3))/3+ M22*(POWER(N20,4)-POWER(N19,4))/4</f>
        <v>-12.970712227663157</v>
      </c>
      <c r="O21" s="57"/>
      <c r="P21" s="58">
        <f ca="1">result!E49</f>
        <v>701.52080000000001</v>
      </c>
      <c r="Q21" s="58">
        <f ca="1">result!F49</f>
        <v>31.079734999999999</v>
      </c>
      <c r="R21" s="49">
        <f>LOG10(P21)</f>
        <v>2.8460405523298866</v>
      </c>
      <c r="S21" s="49">
        <f>R21*R21</f>
        <v>8.0999468255062066</v>
      </c>
      <c r="T21" s="49">
        <f>R21*R21*R21</f>
        <v>23.052777137106396</v>
      </c>
      <c r="U21" s="49">
        <f xml:space="preserve"> R19*(S20*T22-S22*T20)-R20*(S19*T22-S22*T19)+ R22*(S19*T20-S20*T19)</f>
        <v>-0.98895592107687236</v>
      </c>
      <c r="V21" s="49">
        <f>(R20*(Q21*T22-Q22*T21)-R21*(Q20*T22-Q22*T20)+ R22*(Q20*T21-Q21*T20)-R19*(Q21*T22-Q22*T21)+R21*(Q19*T22-Q22*T19)- R22*(Q19*T21-Q21*T19)+R19*(Q20*T22-Q22*T20)-R20*(Q19*T22-Q22*T19)+ R22*(Q19*T20-Q20*T19)-R19*(Q20*T21-Q21*T20)+R20*(Q19*T21-Q21*T19)- R21*(Q19*T20-Q20*T19))/SUM(U19:U22)</f>
        <v>-14.962527613578242</v>
      </c>
      <c r="W21" s="49">
        <f>V19*(I20-I19)+V20*(POWER(I20,2)-POWER(I19,2))/2+V21*(POWER(I20,3)- POWER(I19,3))/3+ V22*(POWER(I20,4)-POWER(I19,4))/4</f>
        <v>-17.432173241650307</v>
      </c>
      <c r="X21" s="49"/>
      <c r="Y21" s="49">
        <f>Q21*Q21</f>
        <v>965.94992767022495</v>
      </c>
      <c r="Z21" s="49">
        <f>Q21*Q21*Q21</f>
        <v>30021.46777525976</v>
      </c>
      <c r="AA21" s="49">
        <f xml:space="preserve"> Q19*(Y20*Z22-Y22*Z20)-Q20*(Y19*Z22-Y22*Z19)+ Q22*(Y19*Z20-Y20*Z19)</f>
        <v>-673043.28296299279</v>
      </c>
      <c r="AB21" s="49">
        <f>(Q20*(R21*Z22-R22*Z21)-Q21*(R20*Z22-R22*Z20)+ Q22*(R20*Z21-R21*Z20)-Q19*(R21*Z22-R22*Z21)+Q21*(R19*Z22-R22*Z19)- Q22*(R19*Z21-R21*Z19)+Q19*(R20*Z22-R22*Z20)-Q20*(R19*Z22-R22*Z19)+ Q22*(R19*Z20-R20*Z19)-Q19*(R20*Z21-R21*Z20)+Q20*(R19*Z21-R21*Z19)- Q21*(R19*Z20-R20*Z19))/SUM(AA19:AA22)</f>
        <v>3.1350084883123151E-2</v>
      </c>
      <c r="AC21" s="49">
        <f>AB19*(N20-N19)+AB20*(POWER(N20,2)-POWER(N19,2))/2+AB21*(POWER(N20,3)- POWER(N19,3))/3+ AB22*(POWER(N20,4)-POWER(N19,4))/4</f>
        <v>-12.959608745200804</v>
      </c>
      <c r="AD21" s="49">
        <f>(D21-AD19-C21*AD20)/C21/C21</f>
        <v>-3.2211205039771027E-3</v>
      </c>
      <c r="AE21" s="49">
        <f>(R21-AE19-Q21*AE20)/Q21/Q21</f>
        <v>-3.1177373629355763E-3</v>
      </c>
      <c r="AF21" s="49"/>
      <c r="AG21" s="49">
        <f>((D22-AG20)*C21*C21-(D21-AG20)*C22*C22)/(C22*C21*C21-C21*C22*C22)</f>
        <v>0.19414952301007618</v>
      </c>
      <c r="AH21" s="49">
        <f>((R22-AH20)*Q21*Q21-(R21-AH20)*Q22*Q22)/(Q22*Q21*Q21-Q21*Q22*Q22)</f>
        <v>0.22586213510719447</v>
      </c>
      <c r="AI21" s="49"/>
      <c r="AJ21" s="49"/>
      <c r="AK21" s="49"/>
      <c r="AL21" s="49"/>
      <c r="AM21" s="49"/>
    </row>
    <row r="22" spans="1:39" s="64" customFormat="1">
      <c r="A22" s="27"/>
      <c r="B22" s="62">
        <f ca="1">result!C50</f>
        <v>474.45600000000002</v>
      </c>
      <c r="C22" s="62">
        <f ca="1">result!D50</f>
        <v>29.777525000000001</v>
      </c>
      <c r="D22" s="62">
        <f>LOG10(B22)</f>
        <v>2.6761959431210829</v>
      </c>
      <c r="E22" s="62">
        <f>D22*D22</f>
        <v>7.1620247259777425</v>
      </c>
      <c r="F22" s="62">
        <f>D22*D22*D22</f>
        <v>19.166981516194522</v>
      </c>
      <c r="G22" s="62">
        <f>-D19*(E20*F21-E21*F20)+D20*(E19*F21-E21*F19)- D21*(E19*F20-E20*F19)</f>
        <v>0.37649215291735061</v>
      </c>
      <c r="H22" s="62">
        <f>(D20*(E21*C22-E22*C21)-D21*(E20*C22-E22*C20)+ D22*(E20*C21-E21*C20)-D19*(E21*C22-E22*C21)+D21*(E19*C22-E22*C19)- D22*(E19*C21-E21*C19)+D19*(E20*C22-E22*C20)-D20*(E19*C22-E22*C19)+ D22*(E19*C20-E20*C19)-D19*(E20*C21-E21*C20)+D20*(E19*C21-E21*C19)- D21*(E19*C20-E20*C19))/SUM(G19:G22)</f>
        <v>2.2787126837174441</v>
      </c>
      <c r="I22" s="62"/>
      <c r="J22" s="62">
        <f>C22*C22</f>
        <v>886.70099512562501</v>
      </c>
      <c r="K22" s="62">
        <f>C22*C22*C22</f>
        <v>26403.761049878176</v>
      </c>
      <c r="L22" s="62">
        <f>-C19*(J20*K21-J21*K20)+C20*(J19*K21-J21*K19)- C21*(J19*K20-J20*K19)</f>
        <v>250525.12027312815</v>
      </c>
      <c r="M22" s="62">
        <f>(C20*(J21*D22-J22*D21)-C21*(J20*D22-J22*D20)+ C22*(J20*D21-J21*D20)-C19*(J21*D22-J22*D21)+C21*(J19*D22-J22*D19)- C22*(J19*D21-J21*D19)+C19*(J20*D22-J22*D20)-C20*(J19*D22-J22*D19)+ C22*(J19*D20-J20*D19)-C19*(J20*D21-J21*D20)+C20*(J19*D21-J21*D19)- C21*(J19*D20-J20*D19))/SUM(L19:L22)</f>
        <v>-4.9829430049012815E-4</v>
      </c>
      <c r="N22" s="62"/>
      <c r="O22" s="63"/>
      <c r="P22" s="64">
        <f ca="1">result!E50</f>
        <v>473.63600000000002</v>
      </c>
      <c r="Q22" s="64">
        <f ca="1">result!F50</f>
        <v>29.775099000000001</v>
      </c>
      <c r="R22" s="62">
        <f>LOG10(P22)</f>
        <v>2.6754447047097076</v>
      </c>
      <c r="S22" s="62">
        <f>R22*R22</f>
        <v>7.1580043679592142</v>
      </c>
      <c r="T22" s="62">
        <f>R22*R22*R22</f>
        <v>19.150844882545439</v>
      </c>
      <c r="U22" s="62">
        <f>-R19*(S20*T21-S21*T20)+R20*(S19*T21-S21*T19)- R21*(S19*T20-S20*T19)</f>
        <v>0.36772558652148035</v>
      </c>
      <c r="V22" s="62">
        <f>(R20*(S21*Q22-S22*Q21)-R21*(S20*Q22-S22*Q20)+ R22*(S20*Q21-S21*Q20)-R19*(S21*Q22-S22*Q21)+R21*(S19*Q22-S22*Q19)- R22*(S19*Q21-S21*Q19)+R19*(S20*Q22-S22*Q20)-R20*(S19*Q22-S22*Q19)+ R22*(S19*Q20-S20*Q19)-R19*(S20*Q21-S21*Q20)+R20*(S19*Q21-S21*Q19)- R21*(S19*Q20-S20*Q19))/SUM(U19:U22)</f>
        <v>1.8372633842802217</v>
      </c>
      <c r="W22" s="62"/>
      <c r="X22" s="62">
        <f>(W21-I21)/(I20-I19)</f>
        <v>2.0181442218370108E-2</v>
      </c>
      <c r="Y22" s="62">
        <f>Q22*Q22</f>
        <v>886.55652045980105</v>
      </c>
      <c r="Z22" s="62">
        <f>Q22*Q22*Q22</f>
        <v>26397.308165786104</v>
      </c>
      <c r="AA22" s="62">
        <f>-Q19*(Y20*Z21-Y21*Z20)+Q20*(Y19*Z21-Y21*Z19)- Q21*(Y19*Z20-Y20*Z19)</f>
        <v>255342.12517541647</v>
      </c>
      <c r="AB22" s="62">
        <f>(Q20*(Y21*R22-Y22*R21)-Q21*(Y20*R22-Y22*R20)+ Q22*(Y20*R21-Y21*R20)-Q19*(Y21*R22-Y22*R21)+Q21*(Y19*R22-Y22*R19)- Q22*(Y19*R21-Y21*R19)+Q19*(Y20*R22-Y22*R20)-Q20*(Y19*R22-Y22*R19)+ Q22*(Y19*R20-Y20*R19)-Q19*(Y20*R21-Y21*R20)+Q20*(Y19*R21-Y21*R19)- Q21*(Y19*R20-Y20*R19))/SUM(AA19:AA22)</f>
        <v>-3.5266320512704818E-4</v>
      </c>
      <c r="AC22" s="62"/>
      <c r="AD22" s="62"/>
      <c r="AE22" s="62"/>
      <c r="AF22" s="62">
        <f xml:space="preserve"> POWER(10,(AD19*(AF19-AF20)+AD20*(AF19*AF19-AF20*AF20)/2+AD21*(AF19*AF19*AF19-AF20*AF20*AF20)/3)/(AF19-AF20))</f>
        <v>1339.6157402570921</v>
      </c>
      <c r="AG22" s="62">
        <f>(D22-AG20-C22*AG21)/C22/C22</f>
        <v>-1.0363327003015891E-3</v>
      </c>
      <c r="AH22" s="62">
        <f>(R22-AH20-Q22*AH21)/Q22/Q22</f>
        <v>-1.5627497198689407E-3</v>
      </c>
      <c r="AI22" s="62">
        <f xml:space="preserve"> POWER(10,(AG20*(AI19-AI20)+AG21*(AI19*AI19-AI20*AI20)/2+AG22*(AI19*AI19*AI19-AI20*AI20*AI20)/3)/(AI19-AI20))</f>
        <v>577.57624793447542</v>
      </c>
      <c r="AJ22" s="62"/>
      <c r="AK22" s="62">
        <f>(POWER(10,(AC21-N21)/(N20-N19))-1)*100</f>
        <v>-0.58141463776089086</v>
      </c>
      <c r="AL22" s="62">
        <f xml:space="preserve"> IF(AF19&gt;AF20,(POWER(10,(AE19*(AF19-AF20)+AE20*(AF19*AF19-AF20*AF20)/2+AE21*(AF19*AF19*AF19-AF20*AF20*AF20)/3)/(AF19-AF20))/AF22-1)*100,99)</f>
        <v>-1.0246232568362879</v>
      </c>
      <c r="AM22" s="62">
        <f xml:space="preserve"> IF(AI19&gt;AI20,(POWER(10,(AH20*(AI19-AI20)+AH21*(AI19*AI19-
AI20*AI20)/2+AH22*(AI19*AI19*AI19-AI20*AI20*AI20)/3)/(AI19-AI20))/AI22-1)*100,99)</f>
        <v>-0.1127840221492038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U22"/>
  <sheetViews>
    <sheetView workbookViewId="0">
      <selection activeCell="I32" sqref="I32"/>
    </sheetView>
  </sheetViews>
  <sheetFormatPr defaultColWidth="9" defaultRowHeight="12"/>
  <cols>
    <col min="1" max="1" width="12.33203125" style="1" bestFit="1" customWidth="1"/>
    <col min="2" max="11" width="9" style="1"/>
    <col min="12" max="12" width="11.33203125" style="1" bestFit="1" customWidth="1"/>
    <col min="13" max="26" width="9" style="1"/>
    <col min="27" max="27" width="11.33203125" style="1" bestFit="1" customWidth="1"/>
    <col min="28" max="16384" width="9" style="1"/>
  </cols>
  <sheetData>
    <row r="1" spans="1:47" s="12" customFormat="1">
      <c r="A1" s="8"/>
      <c r="B1" s="9" t="s">
        <v>28</v>
      </c>
      <c r="C1" s="9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7"/>
      <c r="P1" s="10" t="s">
        <v>1</v>
      </c>
      <c r="Q1" s="11"/>
      <c r="R1" s="8"/>
      <c r="S1" s="8"/>
      <c r="U1" s="8"/>
      <c r="V1" s="8"/>
      <c r="W1" s="8"/>
      <c r="X1" s="8" t="s">
        <v>2</v>
      </c>
      <c r="Y1" s="8"/>
      <c r="Z1" s="8"/>
      <c r="AA1" s="8"/>
      <c r="AC1" s="8"/>
      <c r="AD1" s="8" t="s">
        <v>3</v>
      </c>
      <c r="AE1" s="8"/>
      <c r="AF1" s="8"/>
      <c r="AG1" s="8" t="s">
        <v>4</v>
      </c>
      <c r="AH1" s="8"/>
      <c r="AI1" s="8"/>
      <c r="AK1" s="13" t="s">
        <v>5</v>
      </c>
      <c r="AL1" s="13" t="s">
        <v>6</v>
      </c>
      <c r="AM1" s="13" t="s">
        <v>7</v>
      </c>
      <c r="AN1" s="8"/>
      <c r="AO1" s="8"/>
      <c r="AP1" s="8"/>
      <c r="AQ1" s="13"/>
      <c r="AR1" s="13"/>
      <c r="AS1" s="13"/>
    </row>
    <row r="2" spans="1:47" s="12" customFormat="1">
      <c r="A2" s="8"/>
      <c r="B2" s="9"/>
      <c r="C2" s="9"/>
      <c r="D2" s="8"/>
      <c r="E2" s="14" t="s">
        <v>8</v>
      </c>
      <c r="F2" s="14"/>
      <c r="G2" s="14"/>
      <c r="H2" s="14"/>
      <c r="I2" s="14"/>
      <c r="J2" s="14" t="s">
        <v>9</v>
      </c>
      <c r="K2" s="8"/>
      <c r="L2" s="8"/>
      <c r="M2" s="8"/>
      <c r="N2" s="8"/>
      <c r="O2" s="87"/>
      <c r="P2" s="10"/>
      <c r="Q2" s="10"/>
      <c r="R2" s="8"/>
      <c r="S2" s="14" t="s">
        <v>8</v>
      </c>
      <c r="T2" s="14"/>
      <c r="U2" s="14"/>
      <c r="V2" s="14"/>
      <c r="W2" s="14"/>
      <c r="Y2" s="14" t="s">
        <v>9</v>
      </c>
      <c r="Z2" s="8"/>
      <c r="AA2" s="8"/>
      <c r="AB2" s="8"/>
      <c r="AC2" s="8"/>
      <c r="AD2" s="13" t="s">
        <v>0</v>
      </c>
      <c r="AE2" s="13" t="s">
        <v>1</v>
      </c>
      <c r="AF2" s="13"/>
      <c r="AG2" s="13" t="s">
        <v>0</v>
      </c>
      <c r="AH2" s="13" t="s">
        <v>1</v>
      </c>
      <c r="AI2" s="13"/>
      <c r="AJ2" s="8"/>
      <c r="AK2" s="8"/>
      <c r="AL2" s="8"/>
      <c r="AM2" s="8"/>
      <c r="AN2" s="8"/>
      <c r="AO2" s="8"/>
      <c r="AP2" s="8"/>
      <c r="AQ2" s="8"/>
      <c r="AR2" s="8"/>
      <c r="AS2" s="8"/>
    </row>
    <row r="3" spans="1:47" s="56" customFormat="1">
      <c r="A3" s="86"/>
      <c r="B3" s="24" t="s">
        <v>10</v>
      </c>
      <c r="C3" s="24" t="s">
        <v>11</v>
      </c>
      <c r="D3" s="24" t="s">
        <v>12</v>
      </c>
      <c r="E3" s="24" t="s">
        <v>13</v>
      </c>
      <c r="F3" s="24" t="s">
        <v>14</v>
      </c>
      <c r="G3" s="24" t="s">
        <v>15</v>
      </c>
      <c r="H3" s="24" t="s">
        <v>16</v>
      </c>
      <c r="I3" s="23" t="s">
        <v>17</v>
      </c>
      <c r="J3" s="24" t="s">
        <v>18</v>
      </c>
      <c r="K3" s="24" t="s">
        <v>19</v>
      </c>
      <c r="L3" s="24" t="s">
        <v>15</v>
      </c>
      <c r="M3" s="24" t="s">
        <v>16</v>
      </c>
      <c r="N3" s="23" t="s">
        <v>17</v>
      </c>
      <c r="O3" s="57"/>
      <c r="P3" s="24" t="s">
        <v>10</v>
      </c>
      <c r="Q3" s="24" t="s">
        <v>11</v>
      </c>
      <c r="R3" s="24" t="s">
        <v>12</v>
      </c>
      <c r="S3" s="24" t="s">
        <v>13</v>
      </c>
      <c r="T3" s="24" t="s">
        <v>14</v>
      </c>
      <c r="U3" s="24" t="s">
        <v>15</v>
      </c>
      <c r="V3" s="24" t="s">
        <v>16</v>
      </c>
      <c r="W3" s="23" t="s">
        <v>20</v>
      </c>
      <c r="X3" s="21"/>
      <c r="Y3" s="24" t="s">
        <v>18</v>
      </c>
      <c r="Z3" s="24" t="s">
        <v>19</v>
      </c>
      <c r="AA3" s="24" t="s">
        <v>15</v>
      </c>
      <c r="AB3" s="24" t="s">
        <v>21</v>
      </c>
      <c r="AC3" s="23" t="s">
        <v>20</v>
      </c>
      <c r="AD3" s="24" t="s">
        <v>22</v>
      </c>
      <c r="AE3" s="24" t="s">
        <v>22</v>
      </c>
      <c r="AF3" s="22" t="s">
        <v>17</v>
      </c>
      <c r="AG3" s="24" t="s">
        <v>22</v>
      </c>
      <c r="AH3" s="24" t="s">
        <v>22</v>
      </c>
      <c r="AI3" s="22" t="s">
        <v>17</v>
      </c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57"/>
      <c r="AU3" s="57"/>
    </row>
    <row r="4" spans="1:47" s="55" customFormat="1">
      <c r="A4" s="51" t="s">
        <v>24</v>
      </c>
      <c r="B4" s="52">
        <f ca="1">result!C56</f>
        <v>1274.6407999999999</v>
      </c>
      <c r="C4" s="52">
        <f ca="1">result!D56</f>
        <v>38.244701999999997</v>
      </c>
      <c r="D4" s="52">
        <f>LOG10(B4)</f>
        <v>3.1053878157061185</v>
      </c>
      <c r="E4" s="52">
        <f>D4*D4</f>
        <v>9.6434334859360185</v>
      </c>
      <c r="F4" s="52">
        <f>D4*D4*D4</f>
        <v>29.946600848798091</v>
      </c>
      <c r="G4" s="52">
        <f>D5*(E6*F7-E7*F6)-D6*(E5*F7-E7*F5)+ D7*(E5*F6-E6*F5)</f>
        <v>-0.14522151365479274</v>
      </c>
      <c r="H4" s="52">
        <f>(C4*G4+C5*G5+C6*G6+C7*G7)/SUM(G4:G7)</f>
        <v>94.101236467140581</v>
      </c>
      <c r="I4" s="52">
        <f>IF(D4&lt;D7,MAX(D4,R4),MIN(D4,R4))</f>
        <v>3.1043633607267718</v>
      </c>
      <c r="J4" s="52">
        <f>C4*C4</f>
        <v>1462.6572310688036</v>
      </c>
      <c r="K4" s="52">
        <f>C4*C4*C4</f>
        <v>55938.88993037153</v>
      </c>
      <c r="L4" s="52">
        <f>C5*(J6*K7-J7*K6)-C6*(J5*K7-J7*K5)+ C7*(J5*K6-J6*K5)</f>
        <v>-328376.68918737769</v>
      </c>
      <c r="M4" s="52">
        <f>(D4*L4+D5*L5+D6*L6+D7*L7)/SUM(L4:L7)</f>
        <v>-15.641549265467475</v>
      </c>
      <c r="N4" s="52">
        <f>IF(C4&lt;C7,MAX(C4,Q4),MIN(C4,Q4))</f>
        <v>38.244701999999997</v>
      </c>
      <c r="O4" s="53"/>
      <c r="P4" s="54">
        <f ca="1">result!E56</f>
        <v>1271.6376</v>
      </c>
      <c r="Q4" s="54">
        <f ca="1">result!F56</f>
        <v>38.251435000000001</v>
      </c>
      <c r="R4" s="52">
        <f>LOG10(P4)</f>
        <v>3.1043633607267718</v>
      </c>
      <c r="S4" s="52">
        <f>R4*R4</f>
        <v>9.6370718754228175</v>
      </c>
      <c r="T4" s="52">
        <f>R4*R4*R4</f>
        <v>29.916972834753032</v>
      </c>
      <c r="U4" s="52">
        <f>R5*(S6*T7-S7*T6)-R6*(S5*T7-S7*T5)+ R7*(S5*T6-S6*T5)</f>
        <v>-0.14306418007834054</v>
      </c>
      <c r="V4" s="52">
        <f>(Q4*U4+Q5*U5+Q6*U6+Q7*U7)/SUM(U4:U7)</f>
        <v>81.762321545567161</v>
      </c>
      <c r="W4" s="52"/>
      <c r="X4" s="52"/>
      <c r="Y4" s="52">
        <f>Q4*Q4</f>
        <v>1463.172279559225</v>
      </c>
      <c r="Z4" s="52">
        <f>Q4*Q4*Q4</f>
        <v>55968.439345361527</v>
      </c>
      <c r="AA4" s="52">
        <f>Q5*(Y6*Z7-Y7*Z6)-Q6*(Y5*Z7-Y7*Z5)+ Q7*(Y5*Z6-Y6*Z5)</f>
        <v>-330044.29697619379</v>
      </c>
      <c r="AB4" s="52">
        <f>(R4*AA4+R5*AA5+R6*AA6+R7*AA7)/SUM(AA4:AA7)</f>
        <v>-13.550918765129561</v>
      </c>
      <c r="AC4" s="52"/>
      <c r="AD4" s="52">
        <f>(D6*(C5*C4*C4-C4*C5*C5)-D5*(C6*C4*C4-C4*C6*C6)+D4*(C6*C5*C5-C5*C6*C6))/(C5*C4*C4-C4*C5*C5-C6*C4*C4+C4*C6*C6+C6*C5*C5-C5*C6*C6)</f>
        <v>-1.8853820026059862</v>
      </c>
      <c r="AE4" s="52">
        <f>(R6*(Q5*Q4*Q4-Q4*Q5*Q5)-R5*(Q6*Q4*Q4-Q4*Q6*Q6)+R4*(Q6*Q5*Q5-Q5*Q6*Q6))/(Q5*Q4*Q4-Q4*Q5*Q5-Q6*Q4*Q4+Q4*Q6*Q6+Q6*Q5*Q5-Q5*Q6*Q6)</f>
        <v>-1.8992049146632395</v>
      </c>
      <c r="AF4" s="52">
        <f>MIN(C4,Q4)</f>
        <v>38.244701999999997</v>
      </c>
      <c r="AG4" s="52"/>
      <c r="AH4" s="52"/>
      <c r="AI4" s="52">
        <f>MIN(C6,Q6)</f>
        <v>33.050514</v>
      </c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3"/>
      <c r="AU4" s="53"/>
    </row>
    <row r="5" spans="1:47" s="56" customFormat="1">
      <c r="B5" s="49">
        <f ca="1">result!C57</f>
        <v>732.55679999999995</v>
      </c>
      <c r="C5" s="49">
        <f ca="1">result!D57</f>
        <v>35.343091999999999</v>
      </c>
      <c r="D5" s="49">
        <f>LOG10(B5)</f>
        <v>2.8648413040708065</v>
      </c>
      <c r="E5" s="49">
        <f>D5*D5</f>
        <v>8.2073156975101185</v>
      </c>
      <c r="F5" s="49">
        <f>D5*D5*D5</f>
        <v>23.51265700577569</v>
      </c>
      <c r="G5" s="49">
        <f>-D4*(E6*F7-E7*F6)+D6*(E4*F7-E7*F4)- D7*(E4*F6-E6*F4)</f>
        <v>0.59907458782855372</v>
      </c>
      <c r="H5" s="49">
        <f>(C5*(E6*F7-E7*F6)-C6*(E5*F7-E7*F5)+ C7*(E5*F6-E6*F5)-C4*(E6*F7-E7*F6)+C6*(E4*F7-E7*F4)- C7*(E4*F6-E6*F4)+C4*(E5*F7-E7*F5)-C5*(E4*F7-E7*F4)+ C7*(E4*F5-E5*F4)-C4*(E5*F6-E6*F5)+C5*(E4*F6-E6*F4)- C6*(E4*F5-E5*F4))/SUM(G4:G7)</f>
        <v>-78.616618303861102</v>
      </c>
      <c r="I5" s="49">
        <f>IF(D4&lt;D7,MIN(D7,R7),MAX(D7,R7))</f>
        <v>2.5460528190070186</v>
      </c>
      <c r="J5" s="49">
        <f>C5*C5</f>
        <v>1249.1341521204638</v>
      </c>
      <c r="K5" s="49">
        <f>C5*C5*C5</f>
        <v>44148.263258735547</v>
      </c>
      <c r="L5" s="49">
        <f>-C4*(J6*K7-J7*K6)+C6*(J4*K7-J7*K4)- C7*(J4*K6-J6*K4)</f>
        <v>1492120.3837224841</v>
      </c>
      <c r="M5" s="49">
        <f>(D5*(J6*K7-J7*K6)-D6*(J5*K7-J7*K5)+ D7*(J5*K6-J6*K5)-D4*(J6*K7-J7*K6)+D6*(J4*K7-J7*K4)- D7*(J4*K6-J6*K4)+D4*(J5*K7-J7*K5)-D5*(J4*K7-J7*K4)+ D7*(J4*K5-J5*K4)-D4*(J5*K6-J6*K5)+D5*(J4*K6-J6*K4)- D6*(J4*K5-J5*K4))/SUM(L4:L7)</f>
        <v>1.3470262388949963</v>
      </c>
      <c r="N5" s="49">
        <f>IF(C4&lt;C7,MIN(C7,Q7),MAX(C7,Q7))</f>
        <v>31.929534</v>
      </c>
      <c r="O5" s="57"/>
      <c r="P5" s="58">
        <f ca="1">result!E57</f>
        <v>731.7432</v>
      </c>
      <c r="Q5" s="58">
        <f ca="1">result!F57</f>
        <v>35.343406000000002</v>
      </c>
      <c r="R5" s="49">
        <f>LOG10(P5)</f>
        <v>2.8643586952791145</v>
      </c>
      <c r="S5" s="49">
        <f>R5*R5</f>
        <v>8.2045507352210709</v>
      </c>
      <c r="T5" s="49">
        <f>R5*R5*R5</f>
        <v>23.500776239289127</v>
      </c>
      <c r="U5" s="49">
        <f>-R4*(S6*T7-S7*T6)+R6*(S4*T7-S7*T4)- R7*(S4*T6-S6*T4)</f>
        <v>0.58954815749839895</v>
      </c>
      <c r="V5" s="49">
        <f>(Q5*(S6*T7-S7*T6)-Q6*(S5*T7-S7*T5)+ Q7*(S5*T6-S6*T5)-Q4*(S6*T7-S7*T6)+Q6*(S4*T7-S7*T4)- Q7*(S4*T6-S6*T4)+Q4*(S5*T7-S7*T5)-Q5*(S4*T7-S7*T4)+ Q7*(S4*T5-S5*T4)-Q4*(S5*T6-S6*T5)+Q5*(S4*T6-S6*T4)- Q6*(S4*T5-S5*T4))/SUM(U4:U7)</f>
        <v>-65.641556731953273</v>
      </c>
      <c r="W5" s="49"/>
      <c r="X5" s="49"/>
      <c r="Y5" s="49">
        <f>Q5*Q5</f>
        <v>1249.156347680836</v>
      </c>
      <c r="Z5" s="49">
        <f>Q5*Q5*Q5</f>
        <v>44149.439953560948</v>
      </c>
      <c r="AA5" s="49">
        <f>-Q4*(Y6*Z7-Y7*Z6)+Q6*(Y4*Z7-Y7*Z4)- Q7*(Y4*Z6-Y6*Z4)</f>
        <v>1498926.0919789076</v>
      </c>
      <c r="AB5" s="49">
        <f>(R5*(Y6*Z7-Y7*Z6)-R6*(Y5*Z7-Y7*Z5)+ R7*(Y5*Z6-Y6*Z5)-R4*(Y6*Z7-Y7*Z6)+R6*(Y4*Z7-Y7*Z4)- R7*(Y4*Z6-Y6*Z4)+R4*(Y5*Z7-Y7*Z5)-R5*(Y4*Z7-Y7*Z4)+ R7*(Y4*Z5-Y5*Z4)-R4*(Y5*Z6-Y6*Z5)+R5*(Y4*Z6-Y6*Z4)- R6*(Y4*Z5-Y5*Z4))/SUM(AA4:AA7)</f>
        <v>1.1698776589291291</v>
      </c>
      <c r="AC5" s="49"/>
      <c r="AD5" s="49">
        <f>((D6-AD4)*C5*C5-(D5-AD4)*C6*C6)/(C6*C5*C5-C5*C6*C6)</f>
        <v>0.18199783027532512</v>
      </c>
      <c r="AE5" s="49">
        <f>((R6-AE4)*Q5*Q5-(R5-AE4)*Q6*Q6)/(Q6*Q5*Q5-Q5*Q6*Q6)</f>
        <v>0.18305502038479243</v>
      </c>
      <c r="AF5" s="49">
        <f>MAX(C5,Q5)</f>
        <v>35.343406000000002</v>
      </c>
      <c r="AG5" s="49">
        <f>(D7*(C6*C5*C5-C5*C6*C6)-D6*(C7*C5*C5-C5*C7*C7)+D5*(C7*C6*C6-C6*C7*C7))/(C6*C5*C5-C5*C6*C6-C7*C5*C5+C5*C7*C7+C7*C6*C6-C6*C7*C7)</f>
        <v>-4.1568732878492529</v>
      </c>
      <c r="AH5" s="49">
        <f>(R7*(Q6*Q5*Q5-Q5*Q6*Q6)-R6*(Q7*Q5*Q5-Q5*Q7*Q7)+R5*(Q7*Q6*Q6-Q6*Q7*Q7))/(Q6*Q5*Q5-Q5*Q6*Q6-Q7*Q5*Q5+Q5*Q7*Q7+Q7*Q6*Q6-Q6*Q7*Q7)</f>
        <v>-3.8271439607384088</v>
      </c>
      <c r="AI5" s="49">
        <f>MAX(C7,Q7)</f>
        <v>31.929534</v>
      </c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57"/>
      <c r="AU5" s="57"/>
    </row>
    <row r="6" spans="1:47" s="56" customFormat="1">
      <c r="B6" s="49">
        <f ca="1">result!C58</f>
        <v>456.50319999999999</v>
      </c>
      <c r="C6" s="49">
        <f ca="1">result!D58</f>
        <v>33.057996000000003</v>
      </c>
      <c r="D6" s="49">
        <f>LOG10(B6)</f>
        <v>2.6594438262021276</v>
      </c>
      <c r="E6" s="49">
        <f>D6*D6</f>
        <v>7.0726414647246125</v>
      </c>
      <c r="F6" s="49">
        <f>D6*D6*D6</f>
        <v>18.809292678303045</v>
      </c>
      <c r="G6" s="49">
        <f xml:space="preserve"> D4*(E5*F7-E7*F5)-D5*(E4*F7-E7*F4)+ D7*(E4*F5-E5*F4)</f>
        <v>-0.97469597975010203</v>
      </c>
      <c r="H6" s="49">
        <f>(D5*(C6*F7-C7*F6)-D6*(C5*F7-C7*F5)+ D7*(C5*F6-C6*F5)-D4*(C6*F7-C7*F6)+D6*(C4*F7-C7*F4)- D7*(C4*F6-C6*F4)+D4*(C5*F7-C7*F5)-D5*(C4*F7-C7*F4)+ D7*(C4*F5-C5*F4)-D4*(C5*F6-C6*F5)+D5*(C4*F6-C6*F4)- D6*(C4*F5-C5*F4))/SUM(G4:G7)</f>
        <v>29.317571926400547</v>
      </c>
      <c r="I6" s="49">
        <f>H4*(I5-I4)+H5*(POWER(I5,2)-POWER(I4,2))/2+H6*(POWER(I5,3)- POWER(I4,3))/3+ H7*(POWER(I5,4)-POWER(I4,4))/4</f>
        <v>-19.512823711910656</v>
      </c>
      <c r="J6" s="49">
        <f>C6*C6</f>
        <v>1092.8310995360162</v>
      </c>
      <c r="K6" s="49">
        <f>C6*C6*C6</f>
        <v>36126.806117137225</v>
      </c>
      <c r="L6" s="49">
        <f xml:space="preserve"> C4*(J5*K7-J7*K5)-C5*(J4*K7-J7*K4)+ C7*(J4*K5-J5*K4)</f>
        <v>-2699601.3509545028</v>
      </c>
      <c r="M6" s="49">
        <f>(C5*(D6*K7-D7*K6)-C6*(D5*K7-D7*K5)+ C7*(D5*K6-D6*K5)-C4*(D6*K7-D7*K6)+C6*(D4*K7-D7*K4)- C7*(D4*K6-D6*K4)+C4*(D5*K7-D7*K5)-C5*(D4*K7-D7*K4)+ C7*(D4*K5-D5*K4)-C4*(D5*K6-D6*K5)+C5*(D4*K6-D6*K4)- C6*(D4*K5-D5*K4))/SUM(L4:L7)</f>
        <v>-3.4178002838723111E-2</v>
      </c>
      <c r="N6" s="49">
        <f>M4*(N5-N4)+M5*(POWER(N5,2)-POWER(N4,2))/2+M6*(POWER(N5,3)- POWER(N4,3))/3+ M7*(POWER(N5,4)-POWER(N4,4))/4</f>
        <v>-17.917049048551988</v>
      </c>
      <c r="O6" s="57"/>
      <c r="P6" s="58">
        <f ca="1">result!E58</f>
        <v>455.86239999999998</v>
      </c>
      <c r="Q6" s="58">
        <f ca="1">result!F58</f>
        <v>33.050514</v>
      </c>
      <c r="R6" s="49">
        <f>LOG10(P6)</f>
        <v>2.6588337726232458</v>
      </c>
      <c r="S6" s="49">
        <f>R6*R6</f>
        <v>7.0693970304419622</v>
      </c>
      <c r="T6" s="49">
        <f>R6*R6*R6</f>
        <v>18.796351576621575</v>
      </c>
      <c r="U6" s="49">
        <f xml:space="preserve"> R4*(S5*T7-S7*T5)-R5*(S4*T7-S7*T4)+ R7*(S4*T5-S5*T4)</f>
        <v>-0.9656228383051868</v>
      </c>
      <c r="V6" s="49">
        <f>(R5*(Q6*T7-Q7*T6)-R6*(Q5*T7-Q7*T5)+ R7*(Q5*T6-Q6*T5)-R4*(Q6*T7-Q7*T6)+R6*(Q4*T7-Q7*T4)- R7*(Q4*T6-Q6*T4)+R4*(Q5*T7-Q7*T5)-R5*(Q4*T7-Q7*T4)+ R7*(Q4*T5-Q5*T4)-R4*(Q5*T6-Q6*T5)+R5*(Q4*T6-Q6*T4)- R6*(Q4*T5-Q5*T4))/SUM(U4:U7)</f>
        <v>24.765582575735561</v>
      </c>
      <c r="W6" s="49">
        <f>V4*(I5-I4)+V5*(POWER(I5,2)-POWER(I4,2))/2+V6*(POWER(I5,3)- POWER(I4,3))/3+ V7*(POWER(I5,4)-POWER(I4,4))/4</f>
        <v>-19.515274273291361</v>
      </c>
      <c r="X6" s="49"/>
      <c r="Y6" s="49">
        <f>Q6*Q6</f>
        <v>1092.3364756641961</v>
      </c>
      <c r="Z6" s="49">
        <f>Q6*Q6*Q6</f>
        <v>36102.281981650172</v>
      </c>
      <c r="AA6" s="49">
        <f xml:space="preserve"> Q4*(Y5*Z7-Y7*Z5)-Q5*(Y4*Z7-Y7*Z4)+ Q7*(Y4*Z5-Y5*Z4)</f>
        <v>-2717553.6415602565</v>
      </c>
      <c r="AB6" s="49">
        <f>(Q5*(R6*Z7-R7*Z6)-Q6*(R5*Z7-R7*Z5)+ Q7*(R5*Z6-R6*Z5)-Q4*(R6*Z7-R7*Z6)+Q6*(R4*Z7-R7*Z4)- Q7*(R4*Z6-R6*Z4)+Q4*(R5*Z7-R7*Z5)-Q5*(R4*Z7-R7*Z4)+ Q7*(R4*Z5-R5*Z4)-Q4*(R5*Z6-R6*Z5)+Q5*(R4*Z6-R6*Z4)- Q6*(R4*Z5-R5*Z4))/SUM(AA4:AA7)</f>
        <v>-2.9175671805339018E-2</v>
      </c>
      <c r="AC6" s="49">
        <f>AB4*(N5-N4)+AB5*(POWER(N5,2)-POWER(N4,2))/2+AB6*(POWER(N5,3)- POWER(N4,3))/3+ AB7*(POWER(N5,4)-POWER(N4,4))/4</f>
        <v>-17.914810742900599</v>
      </c>
      <c r="AD6" s="49">
        <f>(D6-AD4-C6*AD5)/C6/C6</f>
        <v>-1.3466469951917415E-3</v>
      </c>
      <c r="AE6" s="49">
        <f>(R6-AE4-Q6*AE5)/Q6/Q6</f>
        <v>-1.365901313333107E-3</v>
      </c>
      <c r="AF6" s="49"/>
      <c r="AG6" s="49">
        <f>((D7-AG5)*C6*C6-(D6-AG5)*C7*C7)/(C7*C6*C6-C6*C7*C7)</f>
        <v>0.31497987939348865</v>
      </c>
      <c r="AH6" s="49">
        <f>((R7-AH5)*Q6*Q6-(R6-AH5)*Q7*Q7)/(Q7*Q6*Q6-Q6*Q7*Q7)</f>
        <v>0.29593688575902755</v>
      </c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57"/>
      <c r="AU6" s="57"/>
    </row>
    <row r="7" spans="1:47" s="56" customFormat="1">
      <c r="B7" s="49">
        <f ca="1">result!C59</f>
        <v>351.0224</v>
      </c>
      <c r="C7" s="49">
        <f ca="1">result!D59</f>
        <v>31.929534</v>
      </c>
      <c r="D7" s="49">
        <f>LOG10(B7)</f>
        <v>2.5453348312407313</v>
      </c>
      <c r="E7" s="49">
        <f>D7*D7</f>
        <v>6.4787294031272822</v>
      </c>
      <c r="F7" s="49">
        <f>D7*D7*D7</f>
        <v>16.490535611963345</v>
      </c>
      <c r="G7" s="49">
        <f>-D4*(E5*F6-E6*F5)+D5*(E4*F6-E6*F4)- D6*(E4*F5-E5*F4)</f>
        <v>0.52129279226311098</v>
      </c>
      <c r="H7" s="49">
        <f>(D5*(E6*C7-E7*C6)-D6*(E5*C7-E7*C5)+ D7*(E5*C6-E6*C5)-D4*(E6*C7-E7*C6)+D6*(E4*C7-E7*C4)- D7*(E4*C6-E6*C4)+D4*(E5*C7-E7*C5)-D5*(E4*C7-E7*C4)+ D7*(E4*C5-E5*C4)-D4*(E5*C6-E6*C5)+D5*(E4*C6-E6*C4)- D6*(E4*C5-E5*C4))/SUM(G4:G7)</f>
        <v>-3.1537302411888568</v>
      </c>
      <c r="I7" s="49"/>
      <c r="J7" s="49">
        <f>C7*C7</f>
        <v>1019.495141457156</v>
      </c>
      <c r="K7" s="49">
        <f>C7*C7*C7</f>
        <v>32552.004781991072</v>
      </c>
      <c r="L7" s="49">
        <f>-C4*(J5*K6-J6*K5)+C5*(J4*K6-J6*K4)- C6*(J4*K5-J5*K4)</f>
        <v>1536694.2494740486</v>
      </c>
      <c r="M7" s="49">
        <f>(C5*(J6*D7-J7*D6)-C6*(J5*D7-J7*D5)+ C7*(J5*D6-J6*D5)-C4*(J6*D7-J7*D6)+C6*(J4*D7-J7*D4)- C7*(J4*D6-J6*D4)+C4*(J5*D7-J7*D5)-C5*(J4*D7-J7*D4)+ C7*(J4*D5-J5*D4)-C4*(J5*D6-J6*D5)+C5*(J4*D6-J6*D4)- C6*(J4*D5-J5*D4))/SUM(L4:L7)</f>
        <v>3.0785421387223897E-4</v>
      </c>
      <c r="N7" s="49"/>
      <c r="O7" s="57"/>
      <c r="P7" s="58">
        <f ca="1">result!E59</f>
        <v>351.60320000000002</v>
      </c>
      <c r="Q7" s="58">
        <f ca="1">result!F59</f>
        <v>31.9222</v>
      </c>
      <c r="R7" s="49">
        <f>LOG10(P7)</f>
        <v>2.5460528190070186</v>
      </c>
      <c r="S7" s="49">
        <f>R7*R7</f>
        <v>6.4823849571735863</v>
      </c>
      <c r="T7" s="49">
        <f>R7*R7*R7</f>
        <v>16.504494494100502</v>
      </c>
      <c r="U7" s="49">
        <f>-R4*(S5*T6-S6*T5)+R5*(S4*T6-S6*T4)- R6*(S4*T5-S5*T4)</f>
        <v>0.51957933153536118</v>
      </c>
      <c r="V7" s="49">
        <f>(R5*(S6*Q7-S7*Q6)-R6*(S5*Q7-S7*Q5)+ R7*(S5*Q6-S6*Q5)-R4*(S6*Q7-S7*Q6)+R6*(S4*Q7-S7*Q4)- R7*(S4*Q6-S6*Q4)+R4*(S5*Q7-S7*Q5)-R5*(S4*Q7-S7*Q4)+ R7*(S4*Q5-S5*Q4)-R4*(S5*Q6-S6*Q5)+R5*(S4*Q6-S6*Q4)- R6*(S4*Q5-S5*Q4))/SUM(U4:U7)</f>
        <v>-2.6206977102696047</v>
      </c>
      <c r="W7" s="49"/>
      <c r="X7" s="49">
        <f>(W6-I6)/(I5-I4)</f>
        <v>4.3892443319387799E-3</v>
      </c>
      <c r="Y7" s="49">
        <f>Q7*Q7</f>
        <v>1019.0268528400001</v>
      </c>
      <c r="Z7" s="49">
        <f>Q7*Q7*Q7</f>
        <v>32529.579001729049</v>
      </c>
      <c r="AA7" s="49">
        <f>-Q4*(Y5*Z6-Y6*Z5)+Q5*(Y4*Z6-Y6*Z4)- Q6*(Y4*Z5-Y5*Z4)</f>
        <v>1549519.1188651919</v>
      </c>
      <c r="AB7" s="49">
        <f>(Q5*(Y6*R7-Y7*R6)-Q6*(Y5*R7-Y7*R5)+ Q7*(Y5*R6-Y6*R5)-Q4*(Y6*R7-Y7*R6)+Q6*(Y4*R7-Y7*R4)- Q7*(Y4*R6-Y6*R4)+Q4*(Y5*R7-Y7*R5)-Q5*(Y4*R7-Y7*R4)+ Q7*(Y4*R5-Y5*R4)-Q4*(Y5*R6-Y6*R5)+Q5*(Y4*R6-Y6*R4)- Q6*(Y4*R5-Y5*R4))/SUM(AA4:AA7)</f>
        <v>2.6076869913804285E-4</v>
      </c>
      <c r="AC7" s="49"/>
      <c r="AD7" s="49"/>
      <c r="AE7" s="49"/>
      <c r="AF7" s="49">
        <f xml:space="preserve"> POWER(10,(AD4*(AF4-AF5)+AD5*(AF4*AF4-AF5*AF5)/2+AD6*(AF4*AF4*AF4-AF5*AF5*AF5)/3)/(AF4-AF5))</f>
        <v>970.54891052282926</v>
      </c>
      <c r="AG7" s="49">
        <f>(D7-AG5-C7*AG6)/C7/C7</f>
        <v>-3.2907980753347234E-3</v>
      </c>
      <c r="AH7" s="49">
        <f>(R7-AH5-Q7*AH6)/Q7/Q7</f>
        <v>-3.0163676906696988E-3</v>
      </c>
      <c r="AI7" s="49">
        <f xml:space="preserve"> POWER(10,(AG5*(AI4-AI5)+AG6*(AI4*AI4-AI5*AI5)/2+AG7*(AI4*AI4*AI4-AI5*AI5*AI5)/3)/(AI4-AI5))</f>
        <v>400.60285800616384</v>
      </c>
      <c r="AJ7" s="49"/>
      <c r="AK7" s="49">
        <f>(POWER(10,(AC6-N6)/(N5-N4))-1)*100</f>
        <v>-8.1577983690284128E-2</v>
      </c>
      <c r="AL7" s="49">
        <f xml:space="preserve"> IF(AF4&gt;AF5,(POWER(10,(AE4*(AF4-AF5)+AE5*(AF4*AF4-AF5*AF5)/2+AE6*(AF4*AF4*AF4-AF5*AF5*AF5)/3)/(AF4-AF5))/AF7-1)*100,99)</f>
        <v>-0.2310619688873361</v>
      </c>
      <c r="AM7" s="49">
        <f xml:space="preserve"> IF(AI4&gt;AI5,(POWER(10,(AH5*(AI4-AI5)+AH6*(AI4*AI4-
AI5*AI5)/2+AH7*(AI4*AI4*AI4-AI5*AI5*AI5)/3)/(AI4-AI5))/AI7-1)*100,99)</f>
        <v>0.17051664427736313</v>
      </c>
      <c r="AN7" s="57"/>
      <c r="AO7" s="57"/>
      <c r="AP7" s="57"/>
      <c r="AQ7" s="57"/>
      <c r="AR7" s="57"/>
      <c r="AS7" s="57"/>
      <c r="AT7" s="57"/>
      <c r="AU7" s="57"/>
    </row>
    <row r="8" spans="1:47" s="56" customFormat="1">
      <c r="A8" s="5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57"/>
      <c r="P8" s="58"/>
      <c r="Q8" s="58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57"/>
      <c r="AO8" s="57"/>
      <c r="AP8" s="57"/>
      <c r="AQ8" s="57"/>
      <c r="AR8" s="57"/>
      <c r="AS8" s="57"/>
      <c r="AT8" s="57"/>
      <c r="AU8" s="57"/>
    </row>
    <row r="9" spans="1:47" s="56" customFormat="1">
      <c r="A9" s="59" t="s">
        <v>25</v>
      </c>
      <c r="B9" s="49">
        <f ca="1">result!C61</f>
        <v>1529.3792000000001</v>
      </c>
      <c r="C9" s="49">
        <f ca="1">result!D61</f>
        <v>36.438786</v>
      </c>
      <c r="D9" s="49">
        <f>LOG10(B9)</f>
        <v>3.1845151793623585</v>
      </c>
      <c r="E9" s="49">
        <f>D9*D9</f>
        <v>10.141136927589274</v>
      </c>
      <c r="F9" s="49">
        <f>D9*D9*D9</f>
        <v>32.294604481900194</v>
      </c>
      <c r="G9" s="49">
        <f>D10*(E11*F12-E12*F11)-D11*(E10*F12-E12*F10)+ D12*(E10*F11-E11*F10)</f>
        <v>-0.20833470597594328</v>
      </c>
      <c r="H9" s="49">
        <f>(C9*G9+C10*G10+C11*G11+C12*G12)/SUM(G9:G12)</f>
        <v>41.701248118687786</v>
      </c>
      <c r="I9" s="49">
        <f>IF(D9&lt;D12,MAX(D9,R9),MIN(D9,R9))</f>
        <v>3.1780445436253304</v>
      </c>
      <c r="J9" s="49">
        <f>C9*C9</f>
        <v>1327.7851251537961</v>
      </c>
      <c r="K9" s="49">
        <f>C9*C9*C9</f>
        <v>48382.878029462394</v>
      </c>
      <c r="L9" s="49">
        <f>C10*(J11*K12-J12*K11)-C11*(J10*K12-J12*K10)+ C12*(J10*K11-J11*K10)</f>
        <v>-246835.65405243635</v>
      </c>
      <c r="M9" s="49">
        <f>(D9*L9+D10*L10+D11*L11+D12*L12)/SUM(L9:L12)</f>
        <v>-9.1529788562140144</v>
      </c>
      <c r="N9" s="49">
        <f>IF(C9&lt;C12,MAX(C9,Q9),MIN(C9,Q9))</f>
        <v>36.438786</v>
      </c>
      <c r="O9" s="57"/>
      <c r="P9" s="58">
        <f ca="1">result!E61</f>
        <v>1506.7616</v>
      </c>
      <c r="Q9" s="58">
        <f ca="1">result!F61</f>
        <v>36.493758</v>
      </c>
      <c r="R9" s="49">
        <f>LOG10(P9)</f>
        <v>3.1780445436253304</v>
      </c>
      <c r="S9" s="49">
        <f>R9*R9</f>
        <v>10.099967121266735</v>
      </c>
      <c r="T9" s="49">
        <f>R9*R9*R9</f>
        <v>32.098145400536986</v>
      </c>
      <c r="U9" s="49">
        <f>R10*(S11*T12-S12*T11)-R11*(S10*T12-S12*T10)+ R12*(S10*T11-S11*T10)</f>
        <v>-0.20237634701786789</v>
      </c>
      <c r="V9" s="49">
        <f>(Q9*U9+Q10*U10+Q11*U11+Q12*U12)/SUM(U9:U12)</f>
        <v>48.51778325445455</v>
      </c>
      <c r="W9" s="49"/>
      <c r="X9" s="49"/>
      <c r="Y9" s="49">
        <f>Q9*Q9</f>
        <v>1331.794372962564</v>
      </c>
      <c r="Z9" s="49">
        <f>Q9*Q9*Q9</f>
        <v>48602.181552657552</v>
      </c>
      <c r="AA9" s="49">
        <f>Q10*(Y11*Z12-Y12*Z11)-Q11*(Y10*Z12-Y12*Z10)+ Q12*(Y10*Z11-Y11*Z10)</f>
        <v>-247829.87034057081</v>
      </c>
      <c r="AB9" s="49">
        <f>(R9*AA9+R10*AA10+R11*AA11+R12*AA12)/SUM(AA9:AA12)</f>
        <v>-10.585350951699462</v>
      </c>
      <c r="AC9" s="49"/>
      <c r="AD9" s="49">
        <f>(D11*(C10*C9*C9-C9*C10*C10)-D10*(C11*C9*C9-C9*C11*C11)+D9*(C11*C10*C10-C10*C11*C11))/(C10*C9*C9-C9*C10*C10-C11*C9*C9+C9*C11*C11+C11*C10*C10-C10*C11*C11)</f>
        <v>-1.1391044819339109</v>
      </c>
      <c r="AE9" s="49">
        <f>(R11*(Q10*Q9*Q9-Q9*Q10*Q10)-R10*(Q11*Q9*Q9-Q9*Q11*Q11)+R9*(Q11*Q10*Q10-Q10*Q11*Q11))/(Q10*Q9*Q9-Q9*Q10*Q10-Q11*Q9*Q9+Q9*Q11*Q11+Q11*Q10*Q10-Q10*Q11*Q11)</f>
        <v>-1.2828838678890899</v>
      </c>
      <c r="AF9" s="49">
        <f>MIN(C9,Q9)</f>
        <v>36.438786</v>
      </c>
      <c r="AG9" s="49"/>
      <c r="AH9" s="49"/>
      <c r="AI9" s="49">
        <f>MIN(C11,Q11)</f>
        <v>32.088662999999997</v>
      </c>
      <c r="AJ9" s="49"/>
      <c r="AK9" s="49"/>
      <c r="AL9" s="49"/>
      <c r="AM9" s="49"/>
      <c r="AN9" s="57"/>
      <c r="AO9" s="57"/>
      <c r="AP9" s="57"/>
      <c r="AQ9" s="57"/>
      <c r="AR9" s="57"/>
      <c r="AS9" s="57"/>
      <c r="AT9" s="57"/>
      <c r="AU9" s="57"/>
    </row>
    <row r="10" spans="1:47" s="56" customFormat="1">
      <c r="A10" s="59"/>
      <c r="B10" s="49">
        <f ca="1">result!C62</f>
        <v>862.34640000000002</v>
      </c>
      <c r="C10" s="49">
        <f ca="1">result!D62</f>
        <v>34.143625</v>
      </c>
      <c r="D10" s="49">
        <f>LOG10(B10)</f>
        <v>2.9356817546751608</v>
      </c>
      <c r="E10" s="49">
        <f>D10*D10</f>
        <v>8.6182273647326308</v>
      </c>
      <c r="F10" s="49">
        <f>D10*D10*D10</f>
        <v>25.300372832287778</v>
      </c>
      <c r="G10" s="49">
        <f>-D9*(E11*F12-E12*F11)+D11*(E9*F12-E12*F9)- D12*(E9*F11-E11*F9)</f>
        <v>0.8106230316148384</v>
      </c>
      <c r="H10" s="49">
        <f>(C10*(E11*F12-E12*F11)-C11*(E10*F12-E12*F10)+ C12*(E10*F11-E11*F10)-C9*(E11*F12-E12*F11)+C11*(E9*F12-E12*F9)- C12*(E9*F11-E11*F9)+C9*(E10*F12-E12*F10)-C10*(E9*F12-E12*F9)+ C12*(E9*F10-E10*F9)-C9*(E10*F11-E11*F10)+C10*(E9*F11-E11*F9)- C11*(E9*F10-E10*F9))/SUM(G9:G12)</f>
        <v>-25.432762855619718</v>
      </c>
      <c r="I10" s="49">
        <f>IF(D9&lt;D12,MIN(D12,R12),MAX(D12,R12))</f>
        <v>2.5827921838520904</v>
      </c>
      <c r="J10" s="49">
        <f>C10*C10</f>
        <v>1165.7871281406251</v>
      </c>
      <c r="K10" s="49">
        <f>C10*C10*C10</f>
        <v>39804.198533060451</v>
      </c>
      <c r="L10" s="49">
        <f>-C9*(J11*K12-J12*K11)+C11*(J9*K12-J12*K9)- C12*(J9*K11-J11*K9)</f>
        <v>961249.25974646211</v>
      </c>
      <c r="M10" s="49">
        <f>(D10*(J11*K12-J12*K11)-D11*(J10*K12-J12*K10)+ D12*(J10*K11-J11*K10)-D9*(J11*K12-J12*K11)+D11*(J9*K12-J12*K9)- D12*(J9*K11-J11*K9)+D9*(J10*K12-J12*K10)-D10*(J9*K12-J12*K9)+ D12*(J9*K10-J10*K9)-D9*(J10*K11-J11*K10)+D10*(J9*K11-J11*K9)- D11*(J9*K10-J10*K9))/SUM(L9:L12)</f>
        <v>0.833959661540981</v>
      </c>
      <c r="N10" s="49">
        <f>IF(C9&lt;C12,MIN(C12,Q12),MAX(C12,Q12))</f>
        <v>30.988211</v>
      </c>
      <c r="O10" s="57"/>
      <c r="P10" s="58">
        <f ca="1">result!E62</f>
        <v>853.56320000000005</v>
      </c>
      <c r="Q10" s="58">
        <f ca="1">result!F62</f>
        <v>34.167468</v>
      </c>
      <c r="R10" s="49">
        <f>LOG10(P10)</f>
        <v>2.9312356829142474</v>
      </c>
      <c r="S10" s="49">
        <f>R10*R10</f>
        <v>8.5921426287897535</v>
      </c>
      <c r="T10" s="49">
        <f>R10*R10*R10</f>
        <v>25.185595066197152</v>
      </c>
      <c r="U10" s="49">
        <f>-R9*(S11*T12-S12*T11)+R11*(S9*T12-S12*T9)- R12*(S9*T11-S11*T9)</f>
        <v>0.78599427585693604</v>
      </c>
      <c r="V10" s="49">
        <f>(Q10*(S11*T12-S12*T11)-Q11*(S10*T12-S12*T10)+ Q12*(S10*T11-S11*T10)-Q9*(S11*T12-S12*T11)+Q11*(S9*T12-S12*T9)- Q12*(S9*T11-S11*T9)+Q9*(S10*T12-S12*T10)-Q10*(S9*T12-S12*T9)+ Q12*(S9*T10-S10*T9)-Q9*(S10*T11-S11*T10)+Q10*(S9*T11-S11*T9)- Q11*(S9*T10-S10*T9))/SUM(U9:U12)</f>
        <v>-32.288614719811079</v>
      </c>
      <c r="W10" s="49"/>
      <c r="X10" s="49"/>
      <c r="Y10" s="49">
        <f>Q10*Q10</f>
        <v>1167.4158695310239</v>
      </c>
      <c r="Z10" s="49">
        <f>Q10*Q10*Q10</f>
        <v>39887.644364893429</v>
      </c>
      <c r="AA10" s="49">
        <f>-Q9*(Y11*Z12-Y12*Z11)+Q11*(Y9*Z12-Y12*Z9)- Q12*(Y9*Z11-Y11*Z9)</f>
        <v>972954.87086758018</v>
      </c>
      <c r="AB10" s="49">
        <f>(R10*(Y11*Z12-Y12*Z11)-R11*(Y10*Z12-Y12*Z10)+ R12*(Y10*Z11-Y11*Z10)-R9*(Y11*Z12-Y12*Z11)+R11*(Y9*Z12-Y12*Z9)- R12*(Y9*Z11-Y11*Z9)+R9*(Y10*Z12-Y12*Z10)-R10*(Y9*Z12-Y12*Z9)+ R12*(Y9*Z10-Y10*Z9)-R9*(Y10*Z11-Y11*Z10)+R10*(Y9*Z11-Y11*Z9)- R11*(Y9*Z10-Y10*Z9))/SUM(AA9:AA12)</f>
        <v>0.9564867886234395</v>
      </c>
      <c r="AC10" s="49"/>
      <c r="AD10" s="49">
        <f>((D11-AD9)*C10*C10-(D10-AD9)*C11*C11)/(C11*C10*C10-C10*C11*C11)</f>
        <v>0.12958030299792997</v>
      </c>
      <c r="AE10" s="49">
        <f>((R11-AE9)*Q10*Q10-(R10-AE9)*Q11*Q11)/(Q11*Q10*Q10-Q10*Q11*Q11)</f>
        <v>0.13947983004025488</v>
      </c>
      <c r="AF10" s="49">
        <f>MAX(C10,Q10)</f>
        <v>34.167468</v>
      </c>
      <c r="AG10" s="49">
        <f>(D12*(C11*C10*C10-C10*C11*C11)-D11*(C12*C10*C10-C10*C12*C12)+D10*(C12*C11*C11-C11*C12*C12))/(C11*C10*C10-C10*C11*C11-C12*C10*C10+C10*C12*C12+C12*C11*C11-C11*C12*C12)</f>
        <v>-2.3412995823544747</v>
      </c>
      <c r="AH10" s="49">
        <f>(R12*(Q11*Q10*Q10-Q10*Q11*Q11)-R11*(Q12*Q10*Q10-Q10*Q12*Q12)+R10*(Q12*Q11*Q11-Q11*Q12*Q12))/(Q11*Q10*Q10-Q10*Q11*Q11-Q12*Q10*Q10+Q10*Q12*Q12+Q12*Q11*Q11-Q11*Q12*Q12)</f>
        <v>-2.6862792032153084</v>
      </c>
      <c r="AI10" s="49">
        <f>MAX(C12,Q12)</f>
        <v>30.988211</v>
      </c>
      <c r="AJ10" s="49"/>
      <c r="AK10" s="49"/>
      <c r="AL10" s="49"/>
      <c r="AM10" s="49"/>
      <c r="AN10" s="57"/>
      <c r="AO10" s="57"/>
      <c r="AP10" s="57"/>
      <c r="AQ10" s="57"/>
      <c r="AR10" s="57"/>
      <c r="AS10" s="57"/>
      <c r="AT10" s="57"/>
      <c r="AU10" s="57"/>
    </row>
    <row r="11" spans="1:47" s="56" customFormat="1">
      <c r="A11" s="59"/>
      <c r="B11" s="49">
        <f ca="1">result!C63</f>
        <v>513.10879999999997</v>
      </c>
      <c r="C11" s="49">
        <f ca="1">result!D63</f>
        <v>32.088662999999997</v>
      </c>
      <c r="D11" s="49">
        <f>LOG10(B11)</f>
        <v>2.7102094630254259</v>
      </c>
      <c r="E11" s="49">
        <f>D11*D11</f>
        <v>7.3452353334725675</v>
      </c>
      <c r="F11" s="49">
        <f>D11*D11*D11</f>
        <v>19.90712630892607</v>
      </c>
      <c r="G11" s="49">
        <f xml:space="preserve"> D9*(E10*F12-E12*F10)-D10*(E9*F12-E12*F9)+ D12*(E9*F10-E10*F9)</f>
        <v>-1.2758097291326536</v>
      </c>
      <c r="H11" s="49">
        <f>(D10*(C11*F12-C12*F11)-D11*(C10*F12-C12*F10)+ D12*(C10*F11-C11*F10)-D9*(C11*F12-C12*F11)+D11*(C9*F12-C12*F9)- D12*(C9*F11-C11*F9)+D9*(C10*F12-C12*F10)-D10*(C9*F12-C12*F9)+ D12*(C9*F10-C10*F9)-D9*(C10*F11-C11*F10)+D10*(C9*F11-C11*F9)- D11*(C9*F10-C10*F9))/SUM(G9:G12)</f>
        <v>11.549022198771919</v>
      </c>
      <c r="I11" s="49">
        <f>H9*(I10-I9)+H10*(POWER(I10,2)-POWER(I9,2))/2+H11*(POWER(I10,3)- POWER(I9,3))/3+ H12*(POWER(I10,4)-POWER(I9,4))/4</f>
        <v>-20.029108753543532</v>
      </c>
      <c r="J11" s="49">
        <f>C11*C11</f>
        <v>1029.6822931275688</v>
      </c>
      <c r="K11" s="49">
        <f>C11*C11*C11</f>
        <v>33041.128101237766</v>
      </c>
      <c r="L11" s="49">
        <f xml:space="preserve"> C9*(J10*K12-J12*K10)-C10*(J9*K12-J12*K9)+ C12*(J9*K10-J10*K9)</f>
        <v>-1533129.2718966752</v>
      </c>
      <c r="M11" s="49">
        <f>(C10*(D11*K12-D12*K11)-C11*(D10*K12-D12*K10)+ C12*(D10*K11-D11*K10)-C9*(D11*K12-D12*K11)+C11*(D9*K12-D12*K9)- C12*(D9*K11-D11*K9)+C9*(D10*K12-D12*K10)-C10*(D9*K12-D12*K9)+ C12*(D9*K10-D10*K9)-C9*(D10*K11-D11*K10)+C10*(D9*K11-D11*K9)- C11*(D9*K10-D10*K9))/SUM(L9:L12)</f>
        <v>-2.0909251159137179E-2</v>
      </c>
      <c r="N11" s="49">
        <f>M9*(N10-N9)+M10*(POWER(N10,2)-POWER(N9,2))/2+M11*(POWER(N10,3)- POWER(N9,3))/3+ M12*(POWER(N10,4)-POWER(N9,4))/4</f>
        <v>-15.738953919775483</v>
      </c>
      <c r="O11" s="57"/>
      <c r="P11" s="58">
        <f ca="1">result!E63</f>
        <v>509.40719999999999</v>
      </c>
      <c r="Q11" s="58">
        <f ca="1">result!F63</f>
        <v>32.095146</v>
      </c>
      <c r="R11" s="49">
        <f>LOG10(P11)</f>
        <v>2.7070650790221222</v>
      </c>
      <c r="S11" s="49">
        <f>R11*R11</f>
        <v>7.3282013420610488</v>
      </c>
      <c r="T11" s="49">
        <f>R11*R11*R11</f>
        <v>19.837917945136514</v>
      </c>
      <c r="U11" s="49">
        <f xml:space="preserve"> R9*(S10*T12-S12*T10)-R10*(S9*T12-S12*T9)+ R12*(S9*T10-S10*T9)</f>
        <v>-1.2400616063582746</v>
      </c>
      <c r="V11" s="49">
        <f>(R10*(Q11*T12-Q12*T11)-R11*(Q10*T12-Q12*T10)+ R12*(Q10*T11-Q11*T10)-R9*(Q11*T12-Q12*T11)+R11*(Q9*T12-Q12*T9)- R12*(Q9*T11-Q11*T9)+R9*(Q10*T12-Q12*T10)-R10*(Q9*T12-Q12*T9)+ R12*(Q9*T10-Q10*T9)-R9*(Q10*T11-Q11*T10)+R10*(Q9*T11-Q11*T9)- R11*(Q9*T10-Q10*T9))/SUM(U9:U12)</f>
        <v>13.808321074494678</v>
      </c>
      <c r="W11" s="49">
        <f>V9*(I10-I9)+V10*(POWER(I10,2)-POWER(I9,2))/2+V11*(POWER(I10,3)- POWER(I9,3))/3+ V12*(POWER(I10,4)-POWER(I9,4))/4</f>
        <v>-20.065681704810004</v>
      </c>
      <c r="X11" s="49"/>
      <c r="Y11" s="49">
        <f>Q11*Q11</f>
        <v>1030.0983967613161</v>
      </c>
      <c r="Z11" s="49">
        <f>Q11*Q11*Q11</f>
        <v>33061.158438420367</v>
      </c>
      <c r="AA11" s="49">
        <f xml:space="preserve"> Q9*(Y10*Z12-Y12*Z10)-Q10*(Y9*Z12-Y12*Z9)+ Q12*(Y9*Z10-Y10*Z9)</f>
        <v>-1573322.8605196029</v>
      </c>
      <c r="AB11" s="49">
        <f>(Q10*(R11*Z12-R12*Z11)-Q11*(R10*Z12-R12*Z10)+ Q12*(R10*Z11-R11*Z10)-Q9*(R11*Z12-R12*Z11)+Q11*(R9*Z12-R12*Z9)- Q12*(R9*Z11-R11*Z9)+Q9*(R10*Z12-R12*Z10)-Q10*(R9*Z12-R12*Z9)+ Q12*(R9*Z10-R10*Z9)-Q9*(R10*Z11-R11*Z10)+Q10*(R9*Z11-R11*Z9)- Q11*(R9*Z10-R10*Z9))/SUM(AA9:AA12)</f>
        <v>-2.435805690062727E-2</v>
      </c>
      <c r="AC11" s="49">
        <f>AB9*(N10-N9)+AB10*(POWER(N10,2)-POWER(N9,2))/2+AB11*(POWER(N10,3)- POWER(N9,3))/3+ AB12*(POWER(N10,4)-POWER(N9,4))/4</f>
        <v>-15.70229159417832</v>
      </c>
      <c r="AD11" s="49">
        <f>(D11-AD9-C11*AD10)/C11/C11</f>
        <v>-2.998446525105739E-4</v>
      </c>
      <c r="AE11" s="49">
        <f>(R11-AE9-Q11*AE10)/Q11/Q11</f>
        <v>-4.7245638262916561E-4</v>
      </c>
      <c r="AF11" s="49"/>
      <c r="AG11" s="49">
        <f>((D12-AG10)*C11*C11-(D11-AG10)*C12*C12)/(C12*C11*C11-C11*C12*C12)</f>
        <v>0.20225503878641929</v>
      </c>
      <c r="AH11" s="49">
        <f>((R12-AH10)*Q11*Q11-(R11-AH10)*Q12*Q12)/(Q12*Q11*Q11-Q11*Q12*Q12)</f>
        <v>0.22427994501871545</v>
      </c>
      <c r="AI11" s="49"/>
      <c r="AJ11" s="49"/>
      <c r="AK11" s="49"/>
      <c r="AL11" s="49"/>
      <c r="AM11" s="49"/>
      <c r="AN11" s="57"/>
      <c r="AO11" s="57"/>
      <c r="AP11" s="57"/>
      <c r="AQ11" s="57"/>
      <c r="AR11" s="57"/>
      <c r="AS11" s="57"/>
      <c r="AT11" s="57"/>
      <c r="AU11" s="57"/>
    </row>
    <row r="12" spans="1:47" s="56" customFormat="1">
      <c r="A12" s="59"/>
      <c r="B12" s="49">
        <f ca="1">result!C64</f>
        <v>382.64159999999998</v>
      </c>
      <c r="C12" s="49">
        <f ca="1">result!D64</f>
        <v>30.972449999999998</v>
      </c>
      <c r="D12" s="49">
        <f>LOG10(B12)</f>
        <v>2.5827921838520904</v>
      </c>
      <c r="E12" s="49">
        <f>D12*D12</f>
        <v>6.6708154649674505</v>
      </c>
      <c r="F12" s="49">
        <f>D12*D12*D12</f>
        <v>17.229330042837578</v>
      </c>
      <c r="G12" s="49">
        <f>-D9*(E10*F11-E11*F10)+D10*(E9*F11-E11*F9)- D11*(E9*F10-E10*F9)</f>
        <v>0.67424138943120226</v>
      </c>
      <c r="H12" s="49">
        <f>(D10*(E11*C12-E12*C11)-D11*(E10*C12-E12*C10)+ D12*(E10*C11-E11*C10)-D9*(E11*C12-E12*C11)+D11*(E9*C12-E12*C9)- D12*(E9*C11-E11*C9)+D9*(E10*C12-E12*C10)-D10*(E9*C12-E12*C9)+ D12*(E9*C10-E10*C9)-D9*(E10*C11-E11*C10)+D10*(E9*C11-E11*C9)- D11*(E9*C10-E10*C9))/SUM(G9:G12)</f>
        <v>-1.2816895859777768</v>
      </c>
      <c r="I12" s="49"/>
      <c r="J12" s="49">
        <f>C12*C12</f>
        <v>959.29265900249993</v>
      </c>
      <c r="K12" s="49">
        <f>C12*C12*C12</f>
        <v>29711.643916321977</v>
      </c>
      <c r="L12" s="49">
        <f>-C9*(J10*K11-J11*K10)+C10*(J9*K11-J11*K9)- C11*(J9*K10-J10*K9)</f>
        <v>819112.65851439536</v>
      </c>
      <c r="M12" s="49">
        <f>(C10*(J11*D12-J12*D11)-C11*(J10*D12-J12*D10)+ C12*(J10*D11-J11*D10)-C9*(J11*D12-J12*D11)+C11*(J9*D12-J12*D9)- C12*(J9*D11-J11*D9)+C9*(J10*D12-J12*D10)-C10*(J9*D12-J12*D9)+ C12*(J9*D10-J10*D9)-C9*(J10*D11-J11*D10)+C10*(J9*D11-J11*D9)- C11*(J9*D10-J10*D9))/SUM(L9:L12)</f>
        <v>2.0073235531759806E-4</v>
      </c>
      <c r="N12" s="49"/>
      <c r="O12" s="57"/>
      <c r="P12" s="58">
        <f ca="1">result!E64</f>
        <v>381.20400000000001</v>
      </c>
      <c r="Q12" s="58">
        <f ca="1">result!F64</f>
        <v>30.988211</v>
      </c>
      <c r="R12" s="49">
        <f>LOG10(P12)</f>
        <v>2.5811574490723053</v>
      </c>
      <c r="S12" s="49">
        <f>R12*R12</f>
        <v>6.6623737769014504</v>
      </c>
      <c r="T12" s="49">
        <f>R12*R12*R12</f>
        <v>17.196635702753166</v>
      </c>
      <c r="U12" s="49">
        <f>-R9*(S10*T11-S11*T10)+R10*(S9*T11-S11*T9)- R11*(S9*T10-S10*T9)</f>
        <v>0.65712924581912091</v>
      </c>
      <c r="V12" s="49">
        <f>(R10*(S11*Q12-S12*Q11)-R11*(S10*Q12-S12*Q10)+ R12*(S10*Q11-S11*Q10)-R9*(S11*Q12-S12*Q11)+R11*(S9*Q12-S12*Q9)- R12*(S9*Q11-S11*Q9)+R9*(S10*Q12-S12*Q10)-R10*(S9*Q12-S12*Q9)+ R12*(S9*Q10-S10*Q9)-R9*(S10*Q11-S11*Q10)+R10*(S9*Q11-S11*Q9)- R11*(S9*Q10-S10*Q9))/SUM(U9:U12)</f>
        <v>-1.522610034505266</v>
      </c>
      <c r="W12" s="49"/>
      <c r="X12" s="49">
        <f>(W11-I11)/(I10-I9)</f>
        <v>6.144108572774714E-2</v>
      </c>
      <c r="Y12" s="49">
        <f>Q12*Q12</f>
        <v>960.26922098052103</v>
      </c>
      <c r="Z12" s="49">
        <f>Q12*Q12*Q12</f>
        <v>29757.025236550013</v>
      </c>
      <c r="AA12" s="49">
        <f>-Q9*(Y10*Z11-Y11*Z10)+Q10*(Y9*Z11-Y11*Z9)- Q11*(Y9*Z10-Y10*Z9)</f>
        <v>848608.71158657968</v>
      </c>
      <c r="AB12" s="49">
        <f>(Q10*(Y11*R12-Y12*R11)-Q11*(Y10*R12-Y12*R10)+ Q12*(Y10*R11-Y11*R10)-Q9*(Y11*R12-Y12*R11)+Q11*(Y9*R12-Y12*R9)- Q12*(Y9*R11-Y11*R9)+Q9*(Y10*R12-Y12*R10)-Q10*(Y9*R12-Y12*R9)+ Q12*(Y9*R10-Y10*R9)-Q9*(Y10*R11-Y11*R10)+Q10*(Y9*R11-Y11*R9)- Q11*(Y9*R10-Y10*R9))/SUM(AA9:AA12)</f>
        <v>2.3244885014966904E-4</v>
      </c>
      <c r="AC12" s="49"/>
      <c r="AD12" s="49"/>
      <c r="AE12" s="49"/>
      <c r="AF12" s="49">
        <f xml:space="preserve"> POWER(10,(AD9*(AF9-AF10)+AD10*(AF9*AF9-AF10*AF10)/2+AD11*(AF9*AF9*AF9-AF10*AF10*AF10)/3)/(AF9-AF10))</f>
        <v>1152.5423292036739</v>
      </c>
      <c r="AG12" s="49">
        <f>(D12-AG10-C12*AG11)/C12/C12</f>
        <v>-1.3971151527913167E-3</v>
      </c>
      <c r="AH12" s="49">
        <f>(R12-AH10-Q12*AH11)/Q12/Q12</f>
        <v>-1.7522144522164899E-3</v>
      </c>
      <c r="AI12" s="49">
        <f xml:space="preserve"> POWER(10,(AG10*(AI9-AI10)+AG11*(AI9*AI9-AI10*AI10)/2+AG12*(AI9*AI9*AI9-AI10*AI10*AI10)/3)/(AI9-AI10))</f>
        <v>444.31859863114431</v>
      </c>
      <c r="AJ12" s="49"/>
      <c r="AK12" s="49">
        <f>(POWER(10,(AC11-N11)/(N10-N9))-1)*100</f>
        <v>-1.5368608879573809</v>
      </c>
      <c r="AL12" s="49">
        <f xml:space="preserve"> IF(AF9&gt;AF10,(POWER(10,(AE9*(AF9-AF10)+AE10*(AF9*AF9-AF10*AF10)/2+AE11*(AF9*AF9*AF9-AF10*AF10*AF10)/3)/(AF9-AF10))/AF12-1)*100,99)</f>
        <v>-2.1630719116345842</v>
      </c>
      <c r="AM12" s="49">
        <f xml:space="preserve"> IF(AI9&gt;AI10,(POWER(10,(AH10*(AI9-AI10)+AH11*(AI9*AI9-
AI10*AI10)/2+AH12*(AI9*AI9*AI9-AI10*AI10*AI10)/3)/(AI9-AI10))/AI12-1)*100,99)</f>
        <v>-0.82368375075807521</v>
      </c>
      <c r="AN12" s="57"/>
      <c r="AO12" s="57"/>
      <c r="AP12" s="57"/>
      <c r="AQ12" s="57"/>
      <c r="AR12" s="57"/>
      <c r="AS12" s="57"/>
      <c r="AT12" s="57"/>
      <c r="AU12" s="57"/>
    </row>
    <row r="13" spans="1:47" s="56" customFormat="1">
      <c r="A13" s="5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57"/>
      <c r="P13" s="58"/>
      <c r="Q13" s="58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57"/>
      <c r="AO13" s="57"/>
      <c r="AP13" s="57"/>
      <c r="AQ13" s="57"/>
      <c r="AR13" s="57"/>
      <c r="AS13" s="57"/>
      <c r="AT13" s="57"/>
      <c r="AU13" s="57"/>
    </row>
    <row r="14" spans="1:47" s="56" customFormat="1">
      <c r="A14" s="59" t="s">
        <v>26</v>
      </c>
      <c r="B14" s="49">
        <f ca="1">result!C66</f>
        <v>1864.78</v>
      </c>
      <c r="C14" s="49">
        <f ca="1">result!D66</f>
        <v>36.54</v>
      </c>
      <c r="D14" s="49">
        <f>LOG10(B14)</f>
        <v>3.2706276026745664</v>
      </c>
      <c r="E14" s="49">
        <f>D14*D14</f>
        <v>10.697004915376782</v>
      </c>
      <c r="F14" s="49">
        <f>D14*D14*D14</f>
        <v>34.985919542176816</v>
      </c>
      <c r="G14" s="49">
        <f>D15*(E16*F17-E17*F16)-D16*(E15*F17-E17*F15)+ D17*(E15*F16-E16*F15)</f>
        <v>-0.20852032151870503</v>
      </c>
      <c r="H14" s="49">
        <f>(C14*G14+C15*G15+C16*G16+C17*G17)/SUM(G14:G17)</f>
        <v>32.557873518584636</v>
      </c>
      <c r="I14" s="49">
        <f>IF(D14&lt;D17,MAX(D14,R14),MIN(D14,R14))</f>
        <v>3.2506176832942173</v>
      </c>
      <c r="J14" s="49">
        <f>C14*C14</f>
        <v>1335.1715999999999</v>
      </c>
      <c r="K14" s="49">
        <f>C14*C14*C14</f>
        <v>48787.170263999993</v>
      </c>
      <c r="L14" s="49">
        <f>C15*(J16*K17-J17*K16)-C16*(J15*K17-J17*K15)+ C17*(J15*K16-J16*K15)</f>
        <v>-124477.29852312058</v>
      </c>
      <c r="M14" s="49">
        <f>(D14*L14+D15*L15+D16*L16+D17*L17)/SUM(L14:L17)</f>
        <v>-16.571058244561538</v>
      </c>
      <c r="N14" s="49">
        <f>IF(C14&lt;C17,MAX(C14,Q14),MIN(C14,Q14))</f>
        <v>36.54</v>
      </c>
      <c r="O14" s="57"/>
      <c r="P14" s="58">
        <f ca="1">result!E66</f>
        <v>1780.8104000000001</v>
      </c>
      <c r="Q14" s="58">
        <f ca="1">result!F66</f>
        <v>36.640140000000002</v>
      </c>
      <c r="R14" s="49">
        <f>LOG10(P14)</f>
        <v>3.2506176832942173</v>
      </c>
      <c r="S14" s="49">
        <f>R14*R14</f>
        <v>10.566515322945065</v>
      </c>
      <c r="T14" s="49">
        <f>R14*R14*R14</f>
        <v>34.347701559564534</v>
      </c>
      <c r="U14" s="49">
        <f>R15*(S16*T17-S17*T16)-R16*(S15*T17-S17*T15)+ R17*(S15*T16-S16*T15)</f>
        <v>-0.20314994145044807</v>
      </c>
      <c r="V14" s="49">
        <f>(Q14*U14+Q15*U15+Q16*U16+Q17*U17)/SUM(U14:U17)</f>
        <v>43.516574499394991</v>
      </c>
      <c r="W14" s="49"/>
      <c r="X14" s="49"/>
      <c r="Y14" s="49">
        <f>Q14*Q14</f>
        <v>1342.4998592196002</v>
      </c>
      <c r="Z14" s="49">
        <f>Q14*Q14*Q14</f>
        <v>49189.382791786447</v>
      </c>
      <c r="AA14" s="49">
        <f>Q15*(Y16*Z17-Y17*Z16)-Q16*(Y15*Z17-Y17*Z15)+ Q17*(Y15*Z16-Y16*Z15)</f>
        <v>-131642.0913310349</v>
      </c>
      <c r="AB14" s="49">
        <f>(R14*AA14+R15*AA15+R16*AA16+R17*AA17)/SUM(AA14:AA17)</f>
        <v>-20.298385139159937</v>
      </c>
      <c r="AC14" s="49"/>
      <c r="AD14" s="49">
        <f>(D16*(C15*C14*C14-C14*C15*C15)-D15*(C16*C14*C14-C14*C16*C16)+D14*(C16*C15*C15-C15*C16*C16))/(C15*C14*C14-C14*C15*C15-C16*C14*C14+C14*C16*C16+C16*C15*C15-C15*C16*C16)</f>
        <v>-4.9048060705796983</v>
      </c>
      <c r="AE14" s="49">
        <f>(R16*(Q15*Q14*Q14-Q14*Q15*Q15)-R15*(Q16*Q14*Q14-Q14*Q16*Q16)+R14*(Q16*Q15*Q15-Q15*Q16*Q16))/(Q15*Q14*Q14-Q14*Q15*Q15-Q16*Q14*Q14+Q14*Q16*Q16+Q16*Q15*Q15-Q15*Q16*Q16)</f>
        <v>-4.1081479943837529</v>
      </c>
      <c r="AF14" s="49">
        <f>MIN(C14,Q14)</f>
        <v>36.54</v>
      </c>
      <c r="AG14" s="49"/>
      <c r="AH14" s="49"/>
      <c r="AI14" s="49">
        <f>MIN(C16,Q16)</f>
        <v>32.79</v>
      </c>
      <c r="AJ14" s="49"/>
      <c r="AK14" s="49"/>
      <c r="AL14" s="49"/>
      <c r="AM14" s="49"/>
      <c r="AN14" s="57"/>
      <c r="AO14" s="57"/>
      <c r="AP14" s="57"/>
      <c r="AQ14" s="57"/>
      <c r="AR14" s="57"/>
      <c r="AS14" s="57"/>
      <c r="AT14" s="57"/>
      <c r="AU14" s="57"/>
    </row>
    <row r="15" spans="1:47" s="56" customFormat="1">
      <c r="A15" s="60"/>
      <c r="B15" s="49">
        <f ca="1">result!C67</f>
        <v>1016.34</v>
      </c>
      <c r="C15" s="49">
        <f ca="1">result!D67</f>
        <v>34.409999999999997</v>
      </c>
      <c r="D15" s="49">
        <f>LOG10(B15)</f>
        <v>3.0070390184030651</v>
      </c>
      <c r="E15" s="49">
        <f>D15*D15</f>
        <v>9.0422836581984694</v>
      </c>
      <c r="F15" s="49">
        <f>D15*D15*D15</f>
        <v>27.190499775671203</v>
      </c>
      <c r="G15" s="49">
        <f>-D14*(E16*F17-E17*F16)+D16*(E14*F17-E17*F14)- D17*(E14*F16-E16*F14)</f>
        <v>0.8858748441999893</v>
      </c>
      <c r="H15" s="49">
        <f>(C15*(E16*F17-E17*F16)-C16*(E15*F17-E17*F15)+ C17*(E15*F16-E16*F15)-C14*(E16*F17-E17*F16)+C16*(E14*F17-E17*F14)- C17*(E14*F16-E16*F14)+C14*(E15*F17-E17*F15)-C15*(E14*F17-E17*F14)+ C17*(E14*F15-E15*F14)-C14*(E15*F16-E16*F15)+C15*(E14*F16-E16*F14)- C16*(E14*F15-E15*F14))/SUM(G14:G17)</f>
        <v>-9.5086264254926238</v>
      </c>
      <c r="I15" s="49">
        <f>IF(D14&lt;D17,MIN(D17,R17),MAX(D17,R17))</f>
        <v>2.6641340617386167</v>
      </c>
      <c r="J15" s="49">
        <f>C15*C15</f>
        <v>1184.0480999999997</v>
      </c>
      <c r="K15" s="49">
        <f>C15*C15*C15</f>
        <v>40743.095120999984</v>
      </c>
      <c r="L15" s="49">
        <f>-C14*(J16*K17-J17*K16)+C16*(J14*K17-J17*K14)- C17*(J14*K16-J16*K14)</f>
        <v>568773.72109052539</v>
      </c>
      <c r="M15" s="49">
        <f>(D15*(J16*K17-J17*K16)-D16*(J15*K17-J17*K15)+ D17*(J15*K16-J16*K15)-D14*(J16*K17-J17*K16)+D16*(J14*K17-J17*K14)- D17*(J14*K16-J16*K14)+D14*(J15*K17-J17*K15)-D15*(J14*K17-J17*K14)+ D17*(J14*K15-J15*K14)-D14*(J15*K16-J16*K15)+D15*(J14*K16-J16*K14)- D16*(J14*K15-J15*K14))/SUM(L14:L17)</f>
        <v>1.3440144688904412</v>
      </c>
      <c r="N15" s="49">
        <f>IF(C14&lt;C17,MIN(C17,Q17),MAX(C17,Q17))</f>
        <v>32.019950999999999</v>
      </c>
      <c r="O15" s="57"/>
      <c r="P15" s="58">
        <f ca="1">result!E67</f>
        <v>976.36400000000003</v>
      </c>
      <c r="Q15" s="58">
        <f ca="1">result!F67</f>
        <v>34.533895999999999</v>
      </c>
      <c r="R15" s="49">
        <f>LOG10(P15)</f>
        <v>2.9896117579536918</v>
      </c>
      <c r="S15" s="49">
        <f>R15*R15</f>
        <v>8.9377784632949631</v>
      </c>
      <c r="T15" s="49">
        <f>R15*R15*R15</f>
        <v>26.720487583851902</v>
      </c>
      <c r="U15" s="49">
        <f>-R14*(S16*T17-S17*T16)+R16*(S14*T17-S17*T14)- R17*(S14*T16-S16*T14)</f>
        <v>0.861109917324967</v>
      </c>
      <c r="V15" s="49">
        <f>(Q15*(S16*T17-S17*T16)-Q16*(S15*T17-S17*T15)+ Q17*(S15*T16-S16*T15)-Q14*(S16*T17-S17*T16)+Q16*(S14*T17-S17*T14)- Q17*(S14*T16-S16*T14)+Q14*(S15*T17-S17*T15)-Q15*(S14*T17-S17*T14)+ Q17*(S14*T15-S15*T14)-Q14*(S15*T16-S16*T15)+Q15*(S14*T16-S16*T14)- Q16*(S14*T15-S15*T14))/SUM(U14:U17)</f>
        <v>-21.392712432349462</v>
      </c>
      <c r="W15" s="49"/>
      <c r="X15" s="49"/>
      <c r="Y15" s="49">
        <f>Q15*Q15</f>
        <v>1192.5899729388159</v>
      </c>
      <c r="Z15" s="49">
        <f>Q15*Q15*Q15</f>
        <v>41184.778096111884</v>
      </c>
      <c r="AA15" s="49">
        <f>-Q14*(Y16*Z17-Y17*Z16)+Q16*(Y14*Z17-Y17*Z14)- Q17*(Y14*Z16-Y16*Z14)</f>
        <v>587965.2157318294</v>
      </c>
      <c r="AB15" s="49">
        <f>(R15*(Y16*Z17-Y17*Z16)-R16*(Y15*Z17-Y17*Z15)+ R17*(Y15*Z16-Y16*Z15)-R14*(Y16*Z17-Y17*Z16)+R16*(Y14*Z17-Y17*Z14)- R17*(Y14*Z16-Y16*Z14)+R14*(Y15*Z17-Y17*Z15)-R15*(Y14*Z17-Y17*Z14)+ R17*(Y14*Z15-Y15*Z14)-R14*(Y15*Z16-Y16*Z15)+R15*(Y14*Z16-Y16*Z14)- R16*(Y14*Z15-Y15*Z14))/SUM(AA14:AA17)</f>
        <v>1.6852190077883062</v>
      </c>
      <c r="AC15" s="49"/>
      <c r="AD15" s="49">
        <f>((D16-AD14)*C15*C15-(D15-AD14)*C16*C16)/(C16*C15*C15-C15*C16*C16)</f>
        <v>0.32991743845498861</v>
      </c>
      <c r="AE15" s="49">
        <f>((R16-AE14)*Q15*Q15-(R15-AE14)*Q16*Q16)/(Q16*Q15*Q15-Q15*Q16*Q16)</f>
        <v>0.28244906180825347</v>
      </c>
      <c r="AF15" s="49">
        <f>MAX(C15,Q15)</f>
        <v>34.533895999999999</v>
      </c>
      <c r="AG15" s="49">
        <f>(D17*(C16*C15*C15-C15*C16*C16)-D16*(C17*C15*C15-C15*C17*C17)+D15*(C17*C16*C16-C16*C17*C17))/(C16*C15*C15-C15*C16*C16-C17*C15*C15+C15*C17*C17+C17*C16*C16-C16*C17*C17)</f>
        <v>-6.3766567141198429</v>
      </c>
      <c r="AH15" s="49">
        <f>(R17*(Q16*Q15*Q15-Q15*Q16*Q16)-R16*(Q17*Q15*Q15-Q15*Q17*Q17)+R15*(Q17*Q16*Q16-Q16*Q17*Q17))/(Q16*Q15*Q15-Q15*Q16*Q16-Q17*Q15*Q15+Q15*Q17*Q17+Q17*Q16*Q16-Q16*Q17*Q17)</f>
        <v>-6.1496782812856745</v>
      </c>
      <c r="AI15" s="49">
        <f>MAX(C17,Q17)</f>
        <v>32.019950999999999</v>
      </c>
      <c r="AJ15" s="49"/>
      <c r="AK15" s="49"/>
      <c r="AL15" s="49"/>
      <c r="AM15" s="49"/>
      <c r="AN15" s="57"/>
      <c r="AO15" s="57"/>
      <c r="AP15" s="57"/>
      <c r="AQ15" s="57"/>
      <c r="AR15" s="57"/>
      <c r="AS15" s="57"/>
      <c r="AT15" s="57"/>
      <c r="AU15" s="57"/>
    </row>
    <row r="16" spans="1:47" s="56" customFormat="1">
      <c r="A16" s="60"/>
      <c r="B16" s="49">
        <f ca="1">result!C68</f>
        <v>615.04999999999995</v>
      </c>
      <c r="C16" s="49">
        <f ca="1">result!D68</f>
        <v>32.79</v>
      </c>
      <c r="D16" s="49">
        <f>LOG10(B16)</f>
        <v>2.7889104228346535</v>
      </c>
      <c r="E16" s="49">
        <f>D16*D16</f>
        <v>7.7780213465957662</v>
      </c>
      <c r="F16" s="49">
        <f>D16*D16*D16</f>
        <v>21.692204802551359</v>
      </c>
      <c r="G16" s="49">
        <f xml:space="preserve"> D14*(E15*F17-E17*F15)-D15*(E14*F17-E17*F14)+ D17*(E14*F15-E15*F14)</f>
        <v>-1.4363251885394988</v>
      </c>
      <c r="H16" s="49">
        <f>(D15*(C16*F17-C17*F16)-D16*(C15*F17-C17*F15)+ D17*(C15*F16-C16*F15)-D14*(C16*F17-C17*F16)+D16*(C14*F17-C17*F14)- D17*(C14*F16-C16*F14)+D14*(C15*F17-C17*F15)-D15*(C14*F17-C17*F14)+ D17*(C14*F15-C15*F14)-D14*(C15*F16-C16*F15)+D15*(C14*F16-C16*F14)- D16*(C14*F15-C15*F14))/SUM(G14:G17)</f>
        <v>4.3641076099298264</v>
      </c>
      <c r="I16" s="49">
        <f>H14*(I15-I14)+H15*(POWER(I15,2)-POWER(I14,2))/2+H16*(POWER(I15,3)- POWER(I14,3))/3+ H17*(POWER(I15,4)-POWER(I14,4))/4</f>
        <v>-19.981318077521003</v>
      </c>
      <c r="J16" s="49">
        <f>C16*C16</f>
        <v>1075.1840999999999</v>
      </c>
      <c r="K16" s="49">
        <f>C16*C16*C16</f>
        <v>35255.286638999998</v>
      </c>
      <c r="L16" s="49">
        <f xml:space="preserve"> C14*(J15*K17-J17*K15)-C15*(J14*K17-J17*K14)+ C17*(J14*K15-J15*K14)</f>
        <v>-977652.11430563033</v>
      </c>
      <c r="M16" s="49">
        <f>(C15*(D16*K17-D17*K16)-C16*(D15*K17-D17*K15)+ C17*(D15*K16-D16*K15)-C14*(D16*K17-D17*K16)+C16*(D14*K17-D17*K14)- C17*(D14*K16-D16*K14)+C14*(D15*K17-D17*K15)-C15*(D14*K17-D17*K14)+ C17*(D14*K15-D15*K14)-C14*(D15*K16-D16*K15)+C15*(D14*K16-D16*K14)- C16*(D14*K15-D15*K14))/SUM(L14:L17)</f>
        <v>-3.2260865822159153E-2</v>
      </c>
      <c r="N16" s="49">
        <f>M14*(N15-N14)+M15*(POWER(N15,2)-POWER(N14,2))/2+M16*(POWER(N15,3)- POWER(N14,3))/3+ M17*(POWER(N15,4)-POWER(N14,4))/4</f>
        <v>-13.491611533438125</v>
      </c>
      <c r="O16" s="57"/>
      <c r="P16" s="58">
        <f ca="1">result!E68</f>
        <v>593.99120000000005</v>
      </c>
      <c r="Q16" s="58">
        <f ca="1">result!F68</f>
        <v>32.901854999999998</v>
      </c>
      <c r="R16" s="49">
        <f>LOG10(P16)</f>
        <v>2.7737800109412096</v>
      </c>
      <c r="S16" s="49">
        <f>R16*R16</f>
        <v>7.6938555490970169</v>
      </c>
      <c r="T16" s="49">
        <f>R16*R16*R16</f>
        <v>21.341062729154409</v>
      </c>
      <c r="U16" s="49">
        <f xml:space="preserve"> R14*(S15*T17-S17*T15)-R15*(S14*T17-S17*T14)+ R17*(S14*T15-S15*T14)</f>
        <v>-1.3813504387208013</v>
      </c>
      <c r="V16" s="49">
        <f>(R15*(Q16*T17-Q17*T16)-R16*(Q15*T17-Q17*T15)+ R17*(Q15*T16-Q16*T15)-R14*(Q16*T17-Q17*T16)+R16*(Q14*T17-Q17*T14)- R17*(Q14*T16-Q16*T14)+R14*(Q15*T17-Q17*T15)-R15*(Q14*T17-Q17*T14)+ R17*(Q14*T15-Q15*T14)-R14*(Q15*T16-Q16*T15)+R15*(Q14*T16-Q16*T14)- R16*(Q14*T15-Q15*T14))/SUM(U14:U17)</f>
        <v>8.6741610358461525</v>
      </c>
      <c r="W16" s="49">
        <f>V14*(I15-I14)+V15*(POWER(I15,2)-POWER(I14,2))/2+V16*(POWER(I15,3)- POWER(I14,3))/3+ V17*(POWER(I15,4)-POWER(I14,4))/4</f>
        <v>-20.125973349945145</v>
      </c>
      <c r="X16" s="49"/>
      <c r="Y16" s="49">
        <f>Q16*Q16</f>
        <v>1082.5320624410249</v>
      </c>
      <c r="Z16" s="49">
        <f>Q16*Q16*Q16</f>
        <v>35617.312951285545</v>
      </c>
      <c r="AA16" s="49">
        <f xml:space="preserve"> Q14*(Y15*Z17-Y17*Z15)-Q15*(Y14*Z17-Y17*Z14)+ Q17*(Y14*Z15-Y15*Z14)</f>
        <v>-991168.65422894061</v>
      </c>
      <c r="AB16" s="49">
        <f>(Q15*(R16*Z17-R17*Z16)-Q16*(R15*Z17-R17*Z15)+ Q17*(R15*Z16-R16*Z15)-Q14*(R16*Z17-R17*Z16)+Q16*(R14*Z17-R17*Z14)- Q17*(R14*Z16-R16*Z14)+Q14*(R15*Z17-R17*Z15)-Q15*(R14*Z17-R17*Z14)+ Q17*(R14*Z15-R15*Z14)-Q14*(R15*Z16-R16*Z15)+Q15*(R14*Z16-R16*Z14)- Q16*(R14*Z15-R15*Z14))/SUM(AA14:AA17)</f>
        <v>-4.2701728232936283E-2</v>
      </c>
      <c r="AC16" s="49">
        <f>AB14*(N15-N14)+AB15*(POWER(N15,2)-POWER(N14,2))/2+AB16*(POWER(N15,3)- POWER(N14,3))/3+ AB17*(POWER(N15,4)-POWER(N14,4))/4</f>
        <v>-13.345542758723411</v>
      </c>
      <c r="AD16" s="49">
        <f>(D16-AD14-C16*AD15)/C16/C16</f>
        <v>-2.9058059113083279E-3</v>
      </c>
      <c r="AE16" s="49">
        <f>(R16-AE14-Q16*AE15)/Q16/Q16</f>
        <v>-2.2273428703249972E-3</v>
      </c>
      <c r="AF16" s="49"/>
      <c r="AG16" s="49">
        <f>((D17-AG15)*C16*C16-(D16-AG15)*C17*C17)/(C17*C16*C16-C16*C17*C17)</f>
        <v>0.41757854043812015</v>
      </c>
      <c r="AH16" s="49">
        <f>((R17-AH15)*Q16*Q16-(R16-AH15)*Q17*Q17)/(Q17*Q16*Q16-Q16*Q17*Q17)</f>
        <v>0.40361486478886721</v>
      </c>
      <c r="AI16" s="49"/>
      <c r="AJ16" s="49"/>
      <c r="AK16" s="49"/>
      <c r="AL16" s="49"/>
      <c r="AM16" s="49"/>
      <c r="AN16" s="57"/>
      <c r="AO16" s="57"/>
      <c r="AP16" s="57"/>
      <c r="AQ16" s="57"/>
      <c r="AR16" s="57"/>
      <c r="AS16" s="57"/>
      <c r="AT16" s="57"/>
      <c r="AU16" s="57"/>
    </row>
    <row r="17" spans="1:47" s="56" customFormat="1">
      <c r="A17" s="60"/>
      <c r="B17" s="49">
        <f ca="1">result!C69</f>
        <v>461.46</v>
      </c>
      <c r="C17" s="49">
        <f ca="1">result!D69</f>
        <v>31.93</v>
      </c>
      <c r="D17" s="49">
        <f>LOG10(B17)</f>
        <v>2.6641340617386167</v>
      </c>
      <c r="E17" s="49">
        <f>D17*D17</f>
        <v>7.0976102989158996</v>
      </c>
      <c r="F17" s="49">
        <f>D17*D17*D17</f>
        <v>18.908985354288653</v>
      </c>
      <c r="G17" s="49">
        <f>-D14*(E15*F16-E16*F15)+D15*(E14*F16-E16*F14)- D16*(E14*F15-E15*F14)</f>
        <v>0.75968939225360543</v>
      </c>
      <c r="H17" s="49">
        <f>(D15*(E16*C17-E17*C16)-D16*(E15*C17-E17*C15)+ D17*(E15*C16-E16*C15)-D14*(E16*C17-E17*C16)+D16*(E14*C17-E17*C14)- D17*(E14*C16-E16*C14)+D14*(E15*C17-E17*C15)-D15*(E14*C17-E17*C14)+ D17*(E14*C15-E15*C14)-D14*(E15*C16-E16*C15)+D15*(E14*C16-E16*C14)- D16*(E14*C15-E15*C14))/SUM(G14:G17)</f>
        <v>-0.33160706299231629</v>
      </c>
      <c r="I17" s="49"/>
      <c r="J17" s="49">
        <f>C17*C17</f>
        <v>1019.5249</v>
      </c>
      <c r="K17" s="49">
        <f>C17*C17*C17</f>
        <v>32553.430057000001</v>
      </c>
      <c r="L17" s="49">
        <f>-C14*(J15*K16-J16*K15)+C15*(J14*K16-J16*K14)- C16*(J14*K15-J15*K14)</f>
        <v>533482.91805168986</v>
      </c>
      <c r="M17" s="49">
        <f>(C15*(J16*D17-J17*D16)-C16*(J15*D17-J17*D15)+ C17*(J15*D16-J16*D15)-C14*(J16*D17-J17*D16)+C16*(J14*D17-J17*D14)- C17*(J14*D16-J16*D14)+C14*(J15*D17-J17*D15)-C15*(J14*D17-J17*D14)+ C17*(J14*D15-J15*D14)-C14*(J15*D16-J16*D15)+C15*(J14*D16-J16*D14)- C16*(J14*D15-J15*D14))/SUM(L14:L17)</f>
        <v>2.8296761047249457E-4</v>
      </c>
      <c r="N17" s="49"/>
      <c r="O17" s="57"/>
      <c r="P17" s="58">
        <f ca="1">result!E69</f>
        <v>444.8664</v>
      </c>
      <c r="Q17" s="58">
        <f ca="1">result!F69</f>
        <v>32.019950999999999</v>
      </c>
      <c r="R17" s="49">
        <f>LOG10(P17)</f>
        <v>2.6482296054656356</v>
      </c>
      <c r="S17" s="49">
        <f>R17*R17</f>
        <v>7.0131200432646761</v>
      </c>
      <c r="T17" s="49">
        <f>R17*R17*R17</f>
        <v>18.572352125257954</v>
      </c>
      <c r="U17" s="49">
        <f>-R14*(S15*T16-S16*T15)+R15*(S14*T16-S16*T14)- R16*(S14*T15-S15*T14)</f>
        <v>0.7240840029070057</v>
      </c>
      <c r="V17" s="49">
        <f>(R15*(S16*Q17-S17*Q16)-R16*(S15*Q17-S17*Q15)+ R17*(S15*Q16-S16*Q15)-R14*(S16*Q17-S17*Q16)+R16*(S14*Q17-S17*Q14)- R17*(S14*Q16-S16*Q14)+R14*(S15*Q17-S17*Q15)-R15*(S14*Q17-S17*Q14)+ R17*(S14*Q15-S15*Q14)-R14*(S15*Q16-S16*Q15)+R15*(S14*Q16-S16*Q14)- R16*(S14*Q15-S15*Q14))/SUM(U14:U17)</f>
        <v>-0.84409026963780209</v>
      </c>
      <c r="W17" s="49"/>
      <c r="X17" s="49">
        <f>(W16-I16)/(I15-I14)</f>
        <v>0.24664844354980558</v>
      </c>
      <c r="Y17" s="49">
        <f>Q17*Q17</f>
        <v>1025.2772620424009</v>
      </c>
      <c r="Z17" s="49">
        <f>Q17*Q17*Q17</f>
        <v>32829.327692011837</v>
      </c>
      <c r="AA17" s="49">
        <f>-Q14*(Y15*Z16-Y16*Z15)+Q15*(Y14*Z16-Y16*Z14)- Q16*(Y14*Z15-Y15*Z14)</f>
        <v>534977.15803955495</v>
      </c>
      <c r="AB17" s="49">
        <f>(Q15*(Y16*R17-Y17*R16)-Q16*(Y15*R17-Y17*R15)+ Q17*(Y15*R16-Y16*R15)-Q14*(Y16*R17-Y17*R16)+Q16*(Y14*R17-Y17*R14)- Q17*(Y14*R16-Y16*R14)+Q14*(Y15*R17-Y17*R15)-Q15*(Y14*R17-Y17*R14)+ Q17*(Y14*R15-Y15*R14)-Q14*(Y15*R16-Y16*R15)+Q15*(Y14*R16-Y16*R14)- Q16*(Y14*R15-Y15*R14))/SUM(AA14:AA17)</f>
        <v>3.8889299888787774E-4</v>
      </c>
      <c r="AC17" s="49"/>
      <c r="AD17" s="49"/>
      <c r="AE17" s="49"/>
      <c r="AF17" s="49">
        <f xml:space="preserve"> POWER(10,(AD14*(AF14-AF15)+AD15*(AF14*AF14-AF15*AF15)/2+AD16*(AF14*AF14*AF14-AF15*AF15*AF15)/3)/(AF14-AF15))</f>
        <v>1408.6709879524656</v>
      </c>
      <c r="AG17" s="49">
        <f>(D17-AG15-C17*AG16)/C17/C17</f>
        <v>-4.2102865955806635E-3</v>
      </c>
      <c r="AH17" s="49">
        <f>(R17-AH15-Q17*AH16)/Q17/Q17</f>
        <v>-4.0241020252814461E-3</v>
      </c>
      <c r="AI17" s="49">
        <f xml:space="preserve"> POWER(10,(AG15*(AI14-AI15)+AG16*(AI14*AI14-AI15*AI15)/2+AG17*(AI14*AI14*AI14-AI15*AI15*AI15)/3)/(AI14-AI15))</f>
        <v>541.51388760504324</v>
      </c>
      <c r="AJ17" s="49"/>
      <c r="AK17" s="49">
        <f>(POWER(10,(AC16-N16)/(N15-N14))-1)*100</f>
        <v>-7.1708765223296611</v>
      </c>
      <c r="AL17" s="49">
        <f xml:space="preserve"> IF(AF14&gt;AF15,(POWER(10,(AE14*(AF14-AF15)+AE15*(AF14*AF14-AF15*AF15)/2+AE16*(AF14*AF14*AF14-AF15*AF15*AF15)/3)/(AF14-AF15))/AF17-1)*100,99)</f>
        <v>-7.3558136030940524</v>
      </c>
      <c r="AM17" s="49">
        <f xml:space="preserve"> IF(AI14&gt;AI15,(POWER(10,(AH15*(AI14-AI15)+AH16*(AI14*AI14-
AI15*AI15)/2+AH17*(AI14*AI14*AI14-AI15*AI15*AI15)/3)/(AI14-AI15))/AI17-1)*100,99)</f>
        <v>-6.6736645615888772</v>
      </c>
      <c r="AN17" s="57"/>
      <c r="AO17" s="57"/>
      <c r="AP17" s="57"/>
      <c r="AQ17" s="57"/>
      <c r="AR17" s="57"/>
      <c r="AS17" s="57"/>
      <c r="AT17" s="57"/>
      <c r="AU17" s="57"/>
    </row>
    <row r="18" spans="1:47" s="15" customFormat="1">
      <c r="A18" s="60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P18" s="58"/>
      <c r="Q18" s="58"/>
    </row>
    <row r="19" spans="1:47" s="56" customFormat="1">
      <c r="A19" s="61" t="s">
        <v>27</v>
      </c>
      <c r="B19" s="49">
        <f ca="1">result!C71</f>
        <v>1263.164</v>
      </c>
      <c r="C19" s="49">
        <f ca="1">result!D71</f>
        <v>38.601334000000001</v>
      </c>
      <c r="D19" s="49">
        <f>LOG10(B19)</f>
        <v>3.1014597398437003</v>
      </c>
      <c r="E19" s="49">
        <f>D19*D19</f>
        <v>9.6190525178713528</v>
      </c>
      <c r="F19" s="49">
        <f>D19*D19*D19</f>
        <v>29.833104119620177</v>
      </c>
      <c r="G19" s="49">
        <f>D20*(E21*F22-E22*F21)-D21*(E20*F22-E22*F20)+ D22*(E20*F21-E21*F20)</f>
        <v>-0.15214348184901993</v>
      </c>
      <c r="H19" s="49">
        <f>(C19*G19+C20*G20+C21*G21+C22*G22)/SUM(G19:G22)</f>
        <v>-2.4112238373533077</v>
      </c>
      <c r="I19" s="49">
        <f>IF(D19&lt;D22,MAX(D19,R19),MIN(D19,R19))</f>
        <v>3.0994709691927733</v>
      </c>
      <c r="J19" s="49">
        <f>C19*C19</f>
        <v>1490.0629865795561</v>
      </c>
      <c r="K19" s="49">
        <f>C19*C19*C19</f>
        <v>57518.419025994961</v>
      </c>
      <c r="L19" s="49">
        <f>C20*(J21*K22-J22*K21)-C21*(J20*K22-J22*K20)+ C22*(J20*K21-J21*K20)</f>
        <v>-392880.10514965653</v>
      </c>
      <c r="M19" s="49">
        <f>(D19*L19+D20*L20+D21*L21+D22*L22)/SUM(L19:L22)</f>
        <v>-1.7014728913333463</v>
      </c>
      <c r="N19" s="49">
        <f>IF(C19&lt;C22,MAX(C19,Q19),MIN(C19,Q19))</f>
        <v>38.601334000000001</v>
      </c>
      <c r="O19" s="57"/>
      <c r="P19" s="58">
        <f ca="1">result!E71</f>
        <v>1257.3928000000001</v>
      </c>
      <c r="Q19" s="58">
        <f ca="1">result!F71</f>
        <v>38.624887999999999</v>
      </c>
      <c r="R19" s="49">
        <f>LOG10(P19)</f>
        <v>3.0994709691927733</v>
      </c>
      <c r="S19" s="49">
        <f>R19*R19</f>
        <v>9.6067202888687895</v>
      </c>
      <c r="T19" s="49">
        <f>R19*R19*R19</f>
        <v>29.775750644504026</v>
      </c>
      <c r="U19" s="49">
        <f>R20*(S21*T22-S22*T21)-R21*(S20*T22-S22*T20)+ R22*(S20*T21-S21*T20)</f>
        <v>-0.15017490812659418</v>
      </c>
      <c r="V19" s="49">
        <f>(Q19*U19+Q20*U20+Q21*U21+Q22*U22)/SUM(U19:U22)</f>
        <v>14.933720029355218</v>
      </c>
      <c r="W19" s="49"/>
      <c r="X19" s="49"/>
      <c r="Y19" s="49">
        <f>Q19*Q19</f>
        <v>1491.881973012544</v>
      </c>
      <c r="Z19" s="49">
        <f>Q19*Q19*Q19</f>
        <v>57623.774116828536</v>
      </c>
      <c r="AA19" s="49">
        <f>Q20*(Y21*Z22-Y22*Z21)-Q21*(Y20*Z22-Y22*Z20)+ Q22*(Y20*Z21-Y21*Z20)</f>
        <v>-391722.89244531095</v>
      </c>
      <c r="AB19" s="49">
        <f>(R19*AA19+R20*AA20+R21*AA21+R22*AA22)/SUM(AA19:AA22)</f>
        <v>-4.0898912195143788</v>
      </c>
      <c r="AC19" s="49"/>
      <c r="AD19" s="49">
        <f>(D21*(C20*C19*C19-C19*C20*C20)-D20*(C21*C19*C19-C19*C21*C21)+D19*(C21*C20*C20-C20*C21*C21))/(C20*C19*C19-C19*C20*C20-C21*C19*C19+C19*C21*C21+C21*C20*C20-C20*C21*C21)</f>
        <v>-2.1596585981156804</v>
      </c>
      <c r="AE19" s="49">
        <f>(R21*(Q20*Q19*Q19-Q19*Q20*Q20)-R20*(Q21*Q19*Q19-Q19*Q21*Q21)+R19*(Q21*Q20*Q20-Q20*Q21*Q21))/(Q20*Q19*Q19-Q19*Q20*Q20-Q21*Q19*Q19+Q19*Q21*Q21+Q21*Q20*Q20-Q20*Q21*Q21)</f>
        <v>-2.1083309364478904</v>
      </c>
      <c r="AF19" s="49">
        <f>MIN(C19,Q19)</f>
        <v>38.601334000000001</v>
      </c>
      <c r="AG19" s="49"/>
      <c r="AH19" s="49"/>
      <c r="AI19" s="49">
        <f>MIN(C21,Q21)</f>
        <v>33.310985000000002</v>
      </c>
      <c r="AJ19" s="49"/>
      <c r="AK19" s="49"/>
      <c r="AL19" s="49"/>
      <c r="AM19" s="49"/>
      <c r="AN19" s="57"/>
      <c r="AO19" s="57"/>
      <c r="AP19" s="57"/>
      <c r="AQ19" s="57"/>
      <c r="AR19" s="57"/>
      <c r="AS19" s="57"/>
      <c r="AT19" s="57"/>
      <c r="AU19" s="57"/>
    </row>
    <row r="20" spans="1:47" s="56" customFormat="1">
      <c r="A20" s="58"/>
      <c r="B20" s="49">
        <f ca="1">result!C72</f>
        <v>730.20640000000003</v>
      </c>
      <c r="C20" s="49">
        <f ca="1">result!D72</f>
        <v>35.658672000000003</v>
      </c>
      <c r="D20" s="49">
        <f>LOG10(B20)</f>
        <v>2.8634456350674249</v>
      </c>
      <c r="E20" s="49">
        <f>D20*D20</f>
        <v>8.1993209049866884</v>
      </c>
      <c r="F20" s="49">
        <f>D20*D20*D20</f>
        <v>23.478309655901221</v>
      </c>
      <c r="G20" s="49">
        <f>-D19*(E21*F22-E22*F21)+D21*(E19*F22-E22*F19)- D22*(E19*F21-E21*F19)</f>
        <v>0.61093136290386951</v>
      </c>
      <c r="H20" s="49">
        <f>(C20*(E21*F22-E22*F21)-C21*(E20*F22-E22*F20)+ C22*(E20*F21-E21*F20)-C19*(E21*F22-E22*F21)+C21*(E19*F22-E22*F19)- C22*(E19*F21-E21*F19)+C19*(E20*F22-E22*F20)-C20*(E19*F22-E22*F19)+ C22*(E19*F20-E20*F19)-C19*(E20*F21-E21*F20)+C20*(E19*F21-E21*F19)- C21*(E19*F20-E20*F19))/SUM(G19:G22)</f>
        <v>23.694370341676002</v>
      </c>
      <c r="I20" s="49">
        <f>IF(D19&lt;D22,MIN(D22,R22),MAX(D22,R22))</f>
        <v>2.5387335488950553</v>
      </c>
      <c r="J20" s="49">
        <f>C20*C20</f>
        <v>1271.5408888035843</v>
      </c>
      <c r="K20" s="49">
        <f>C20*C20*C20</f>
        <v>45341.459488435488</v>
      </c>
      <c r="L20" s="49">
        <f>-C19*(J21*K22-J22*K21)+C21*(J19*K22-J22*K19)- C22*(J19*K21-J21*K19)</f>
        <v>1749304.165215373</v>
      </c>
      <c r="M20" s="49">
        <f>(D20*(J21*K22-J22*K21)-D21*(J20*K22-J22*K20)+ D22*(J20*K21-J21*K20)-D19*(J21*K22-J22*K21)+D21*(J19*K22-J22*K19)- D22*(J19*K21-J21*K19)+D19*(J20*K22-J22*K20)-D20*(J19*K22-J22*K19)+ D22*(J19*K20-J20*K19)-D19*(J20*K21-J21*K20)+D20*(J19*K21-J21*K19)- D21*(J19*K20-J20*K19))/SUM(L19:L22)</f>
        <v>0.1578041582627227</v>
      </c>
      <c r="N20" s="49">
        <f>IF(C19&lt;C22,MIN(C22,Q22),MAX(C22,Q22))</f>
        <v>32.092264999999998</v>
      </c>
      <c r="O20" s="57"/>
      <c r="P20" s="58">
        <f ca="1">result!E72</f>
        <v>728.52319999999997</v>
      </c>
      <c r="Q20" s="58">
        <f ca="1">result!F72</f>
        <v>35.668253999999997</v>
      </c>
      <c r="R20" s="49">
        <f>LOG10(P20)</f>
        <v>2.8624433865405292</v>
      </c>
      <c r="S20" s="49">
        <f>R20*R20</f>
        <v>8.1935821411496139</v>
      </c>
      <c r="T20" s="49">
        <f>R20*R20*R20</f>
        <v>23.453665012010301</v>
      </c>
      <c r="U20" s="49">
        <f>-R19*(S21*T22-S22*T21)+R21*(S19*T22-S22*T19)- R22*(S19*T21-S21*T19)</f>
        <v>0.60239511282627234</v>
      </c>
      <c r="V20" s="49">
        <f>(Q20*(S21*T22-S22*T21)-Q21*(S20*T22-S22*T20)+ Q22*(S20*T21-S21*T20)-Q19*(S21*T22-S22*T21)+Q21*(S19*T22-S22*T19)- Q22*(S19*T21-S21*T19)+Q19*(S20*T22-S22*T20)-Q20*(S19*T22-S22*T19)+ Q22*(S19*T20-S20*T19)-Q19*(S20*T21-S21*T20)+Q20*(S19*T21-S21*T19)- Q21*(S19*T20-S20*T19))/SUM(U19:U22)</f>
        <v>5.4092953458903716</v>
      </c>
      <c r="W20" s="49"/>
      <c r="X20" s="49"/>
      <c r="Y20" s="49">
        <f>Q20*Q20</f>
        <v>1272.2243434085158</v>
      </c>
      <c r="Z20" s="49">
        <f>Q20*Q20*Q20</f>
        <v>45378.021025678165</v>
      </c>
      <c r="AA20" s="49">
        <f>-Q19*(Y21*Z22-Y22*Z21)+Q21*(Y19*Z22-Y22*Z19)- Q22*(Y19*Z21-Y21*Z19)</f>
        <v>1746868.582618475</v>
      </c>
      <c r="AB20" s="49">
        <f>(R20*(Y21*Z22-Y22*Z21)-R21*(Y20*Z22-Y22*Z20)+ R22*(Y20*Z21-Y21*Z20)-R19*(Y21*Z22-Y22*Z21)+R21*(Y19*Z22-Y22*Z19)- R22*(Y19*Z21-Y21*Z19)+R19*(Y20*Z22-Y22*Z20)-R20*(Y19*Z22-Y22*Z19)+ R22*(Y19*Z20-Y20*Z19)-R19*(Y20*Z21-Y21*Z20)+R20*(Y19*Z21-Y21*Z19)- R21*(Y19*Z20-Y20*Z19))/SUM(AA19:AA22)</f>
        <v>0.36036813000367879</v>
      </c>
      <c r="AC20" s="49"/>
      <c r="AD20" s="49">
        <f>((D21-AD19)*C20*C20-(D20-AD19)*C21*C21)/(C21*C20*C20-C20*C21*C21)</f>
        <v>0.19627602275812525</v>
      </c>
      <c r="AE20" s="49">
        <f>((R21-AE19)*Q20*Q20-(R20-AE19)*Q21*Q21)/(Q21*Q20*Q20-Q20*Q21*Q21)</f>
        <v>0.19402346581307423</v>
      </c>
      <c r="AF20" s="49">
        <f>MAX(C20,Q20)</f>
        <v>35.668253999999997</v>
      </c>
      <c r="AG20" s="49">
        <f>(D22*(C21*C20*C20-C20*C21*C21)-D21*(C22*C20*C20-C20*C22*C22)+D20*(C22*C21*C21-C21*C22*C22))/(C21*C20*C20-C20*C21*C21-C22*C20*C20+C20*C22*C22+C22*C21*C21-C21*C22*C22)</f>
        <v>-2.0823075352247775</v>
      </c>
      <c r="AH20" s="49">
        <f>(R22*(Q21*Q20*Q20-Q20*Q21*Q21)-R21*(Q22*Q20*Q20-Q20*Q22*Q22)+R20*(Q22*Q21*Q21-Q21*Q22*Q22))/(Q21*Q20*Q20-Q20*Q21*Q21-Q22*Q20*Q20+Q20*Q22*Q22+Q22*Q21*Q21-Q21*Q22*Q22)</f>
        <v>-2.4434720061818735</v>
      </c>
      <c r="AI20" s="49">
        <f>MAX(C22,Q22)</f>
        <v>32.092264999999998</v>
      </c>
      <c r="AJ20" s="49"/>
      <c r="AK20" s="49"/>
      <c r="AL20" s="49"/>
      <c r="AM20" s="49"/>
      <c r="AN20" s="57"/>
      <c r="AO20" s="57"/>
      <c r="AP20" s="57"/>
      <c r="AQ20" s="57"/>
      <c r="AR20" s="57"/>
      <c r="AS20" s="57"/>
      <c r="AT20" s="57"/>
      <c r="AU20" s="57"/>
    </row>
    <row r="21" spans="1:47" s="56" customFormat="1">
      <c r="A21" s="58"/>
      <c r="B21" s="49">
        <f ca="1">result!C73</f>
        <v>451.50799999999998</v>
      </c>
      <c r="C21" s="49">
        <f ca="1">result!D73</f>
        <v>33.315399999999997</v>
      </c>
      <c r="D21" s="49">
        <f>LOG10(B21)</f>
        <v>2.6546654497216728</v>
      </c>
      <c r="E21" s="49">
        <f>D21*D21</f>
        <v>7.0472486499459714</v>
      </c>
      <c r="F21" s="49">
        <f>D21*D21*D21</f>
        <v>18.708087506609274</v>
      </c>
      <c r="G21" s="49">
        <f xml:space="preserve"> D19*(E20*F22-E22*F20)-D20*(E19*F22-E22*F19)+ D22*(E19*F20-E20*F19)</f>
        <v>-0.98175288244836878</v>
      </c>
      <c r="H21" s="49">
        <f>(D20*(C21*F22-C22*F21)-D21*(C20*F22-C22*F20)+ D22*(C20*F21-C21*F20)-D19*(C21*F22-C22*F21)+D21*(C19*F22-C22*F19)- D22*(C19*F21-C21*F19)+D19*(C20*F22-C22*F20)-D20*(C19*F22-C22*F19)+ D22*(C19*F20-C20*F19)-D19*(C20*F21-C21*F20)+D20*(C19*F21-C21*F19)- D21*(C19*F20-C20*F19))/SUM(G19:G22)</f>
        <v>-6.7073688929970103</v>
      </c>
      <c r="I21" s="49">
        <f>H19*(I20-I19)+H20*(POWER(I20,2)-POWER(I19,2))/2+H21*(POWER(I20,3)- POWER(I19,3))/3+ H22*(POWER(I20,4)-POWER(I19,4))/4</f>
        <v>-19.741805654088282</v>
      </c>
      <c r="J21" s="49">
        <f>C21*C21</f>
        <v>1109.9158771599998</v>
      </c>
      <c r="K21" s="49">
        <f>C21*C21*C21</f>
        <v>36977.291413936255</v>
      </c>
      <c r="L21" s="49">
        <f xml:space="preserve"> C19*(J20*K22-J22*K20)-C20*(J19*K22-J22*K19)+ C22*(J19*K20-J20*K19)</f>
        <v>-3026844.4084851742</v>
      </c>
      <c r="M21" s="49">
        <f>(C20*(D21*K22-D22*K21)-C21*(D20*K22-D22*K20)+ C22*(D20*K21-D21*K20)-C19*(D21*K22-D22*K21)+C21*(D19*K22-D22*K19)- C22*(D19*K21-D21*K19)+C19*(D20*K22-D22*K20)-C20*(D19*K22-D22*K19)+ C22*(D19*K20-D20*K19)-C19*(D20*K21-D21*K20)+C20*(D19*K21-D21*K19)- C21*(D19*K20-D20*K19))/SUM(L19:L22)</f>
        <v>-4.790571379721519E-4</v>
      </c>
      <c r="N21" s="49">
        <f>M19*(N20-N19)+M20*(POWER(N20,2)-POWER(N19,2))/2+M21*(POWER(N20,3)- POWER(N19,3))/3+ M22*(POWER(N20,4)-POWER(N19,4))/4</f>
        <v>-18.428412564515146</v>
      </c>
      <c r="O21" s="57"/>
      <c r="P21" s="58">
        <f ca="1">result!E73</f>
        <v>451.096</v>
      </c>
      <c r="Q21" s="58">
        <f ca="1">result!F73</f>
        <v>33.310985000000002</v>
      </c>
      <c r="R21" s="49">
        <f>LOG10(P21)</f>
        <v>2.654268976098753</v>
      </c>
      <c r="S21" s="49">
        <f>R21*R21</f>
        <v>7.045143797480323</v>
      </c>
      <c r="T21" s="49">
        <f>R21*R21*R21</f>
        <v>18.699706613806576</v>
      </c>
      <c r="U21" s="49">
        <f xml:space="preserve"> R19*(S20*T22-S22*T20)-R20*(S19*T22-S22*T19)+ R22*(S19*T20-S20*T19)</f>
        <v>-0.9690717328178593</v>
      </c>
      <c r="V21" s="49">
        <f>(R20*(Q21*T22-Q22*T21)-R21*(Q20*T22-Q22*T20)+ R22*(Q20*T21-Q21*T20)-R19*(Q21*T22-Q22*T21)+R21*(Q19*T22-Q22*T19)- R22*(Q19*T21-Q21*T19)+R19*(Q20*T22-Q22*T20)-R20*(Q19*T22-Q22*T19)+ R22*(Q19*T20-Q20*T19)-R19*(Q20*T21-Q21*T20)+R20*(Q19*T21-Q21*T19)- R21*(Q19*T20-Q20*T19))/SUM(U19:U22)</f>
        <v>-0.32572608992211505</v>
      </c>
      <c r="W21" s="49">
        <f>V19*(I20-I19)+V20*(POWER(I20,2)-POWER(I19,2))/2+V21*(POWER(I20,3)- POWER(I19,3))/3+ V22*(POWER(I20,4)-POWER(I19,4))/4</f>
        <v>-19.75253112339643</v>
      </c>
      <c r="X21" s="49"/>
      <c r="Y21" s="49">
        <f>Q21*Q21</f>
        <v>1109.621721670225</v>
      </c>
      <c r="Z21" s="49">
        <f>Q21*Q21*Q21</f>
        <v>36962.592526231041</v>
      </c>
      <c r="AA21" s="49">
        <f xml:space="preserve"> Q19*(Y20*Z22-Y22*Z20)-Q20*(Y19*Z22-Y22*Z19)+ Q22*(Y19*Z20-Y20*Z19)</f>
        <v>-3053731.0862070024</v>
      </c>
      <c r="AB21" s="49">
        <f>(Q20*(R21*Z22-R22*Z21)-Q21*(R20*Z22-R22*Z20)+ Q22*(R20*Z21-R21*Z20)-Q19*(R21*Z22-R22*Z21)+Q21*(R19*Z22-R22*Z19)- Q22*(R19*Z21-R21*Z19)+Q19*(R20*Z22-R22*Z20)-Q20*(R19*Z22-R22*Z19)+ Q22*(R19*Z20-R20*Z19)-Q19*(R20*Z21-R21*Z20)+Q20*(R19*Z21-R21*Z19)- Q21*(R19*Z20-R20*Z19))/SUM(AA19:AA22)</f>
        <v>-6.1787346341282152E-3</v>
      </c>
      <c r="AC21" s="49">
        <f>AB19*(N20-N19)+AB20*(POWER(N20,2)-POWER(N19,2))/2+AB21*(POWER(N20,3)- POWER(N19,3))/3+ AB22*(POWER(N20,4)-POWER(N19,4))/4</f>
        <v>-18.417420804983134</v>
      </c>
      <c r="AD21" s="49">
        <f>(D21-AD19-C21*AD20)/C21/C21</f>
        <v>-1.5538926834452967E-3</v>
      </c>
      <c r="AE21" s="49">
        <f>(R21-AE19-Q21*AE20)/Q21/Q21</f>
        <v>-1.5325158237178694E-3</v>
      </c>
      <c r="AF21" s="49"/>
      <c r="AG21" s="49">
        <f>((D22-AG20)*C21*C21-(D21-AG20)*C22*C22)/(C22*C21*C21-C21*C22*C22)</f>
        <v>0.19178503413688086</v>
      </c>
      <c r="AH21" s="49">
        <f>((R22-AH20)*Q21*Q21-(R21-AH20)*Q22*Q22)/(Q22*Q21*Q21-Q21*Q22*Q22)</f>
        <v>0.21348050370950314</v>
      </c>
      <c r="AI21" s="49"/>
      <c r="AJ21" s="49"/>
      <c r="AK21" s="49"/>
      <c r="AL21" s="49"/>
      <c r="AM21" s="49"/>
      <c r="AN21" s="57"/>
      <c r="AO21" s="57"/>
      <c r="AP21" s="57"/>
      <c r="AQ21" s="57"/>
      <c r="AR21" s="57"/>
      <c r="AS21" s="57"/>
      <c r="AT21" s="57"/>
      <c r="AU21" s="57"/>
    </row>
    <row r="22" spans="1:47" s="65" customFormat="1">
      <c r="A22" s="64"/>
      <c r="B22" s="62">
        <f ca="1">result!C74</f>
        <v>345.50880000000001</v>
      </c>
      <c r="C22" s="62">
        <f ca="1">result!D74</f>
        <v>32.084643999999997</v>
      </c>
      <c r="D22" s="62">
        <f>LOG10(B22)</f>
        <v>2.5384591131943575</v>
      </c>
      <c r="E22" s="62">
        <f>D22*D22</f>
        <v>6.4437746693594837</v>
      </c>
      <c r="F22" s="62">
        <f>D22*D22*D22</f>
        <v>16.35725853280654</v>
      </c>
      <c r="G22" s="62">
        <f>-D19*(E20*F21-E21*F20)+D20*(E19*F21-E21*F19)- D21*(E19*F20-E20*F19)</f>
        <v>0.52343706837561399</v>
      </c>
      <c r="H22" s="62">
        <f>(D20*(E21*C22-E22*C21)-D21*(E20*C22-E22*C20)+ D22*(E20*C21-E21*C20)-D19*(E21*C22-E22*C21)+D21*(E19*C22-E22*C19)- D22*(E19*C21-E21*C19)+D19*(E20*C22-E22*C20)-D20*(E19*C22-E22*C19)+ D22*(E19*C20-E20*C19)-D19*(E20*C21-E21*C20)+D20*(E19*C21-E21*C19)- D21*(E19*C20-E20*C19))/SUM(G19:G22)</f>
        <v>1.074107329519272</v>
      </c>
      <c r="I22" s="62"/>
      <c r="J22" s="62">
        <f>C22*C22</f>
        <v>1029.4243806067359</v>
      </c>
      <c r="K22" s="62">
        <f>C22*C22*C22</f>
        <v>33028.714776687622</v>
      </c>
      <c r="L22" s="62">
        <f>-C19*(J20*K21-J21*K20)+C20*(J19*K21-J21*K19)- C21*(J19*K20-J20*K19)</f>
        <v>1671465.1691829562</v>
      </c>
      <c r="M22" s="62">
        <f>(C20*(J21*D22-J22*D21)-C21*(J20*D22-J22*D20)+ C22*(J20*D21-J21*D20)-C19*(J21*D22-J22*D21)+C21*(J19*D22-J22*D19)- C22*(J19*D21-J21*D19)+C19*(J20*D22-J22*D20)-C20*(J19*D22-J22*D19)+ C22*(J19*D20-J20*D19)-C19*(J20*D21-J21*D20)+C20*(J19*D21-J21*D19)- C21*(J19*D20-J20*D19))/SUM(L19:L22)</f>
        <v>-9.9914616700448496E-6</v>
      </c>
      <c r="N22" s="62"/>
      <c r="O22" s="63"/>
      <c r="P22" s="64">
        <f ca="1">result!E74</f>
        <v>345.72719999999998</v>
      </c>
      <c r="Q22" s="64">
        <f ca="1">result!F74</f>
        <v>32.092264999999998</v>
      </c>
      <c r="R22" s="62">
        <f>LOG10(P22)</f>
        <v>2.5387335488950553</v>
      </c>
      <c r="S22" s="62">
        <f>R22*R22</f>
        <v>6.4451680322852818</v>
      </c>
      <c r="T22" s="62">
        <f>R22*R22*R22</f>
        <v>16.362564311828574</v>
      </c>
      <c r="U22" s="62">
        <f>-R19*(S20*T21-S21*T20)+R20*(S19*T21-S21*T19)- R21*(S19*T20-S20*T19)</f>
        <v>0.5173122235887746</v>
      </c>
      <c r="V22" s="62">
        <f>(R20*(S21*Q22-S22*Q21)-R21*(S20*Q22-S22*Q20)+ R22*(S20*Q21-S21*Q20)-R19*(S21*Q22-S22*Q21)+R21*(S19*Q22-S22*Q19)- R22*(S19*Q21-S21*Q19)+R19*(S20*Q22-S22*Q20)-R20*(S19*Q22-S22*Q19)+ R22*(S19*Q20-S20*Q19)-R19*(S20*Q21-S21*Q20)+R20*(S19*Q21-S21*Q19)- R21*(S19*Q20-S20*Q19))/SUM(U19:U22)</f>
        <v>0.33766985897072116</v>
      </c>
      <c r="W22" s="62"/>
      <c r="X22" s="62">
        <f>(W21-I21)/(I20-I19)</f>
        <v>1.9127436336340953E-2</v>
      </c>
      <c r="Y22" s="62">
        <f>Q22*Q22</f>
        <v>1029.9134728302249</v>
      </c>
      <c r="Z22" s="62">
        <f>Q22*Q22*Q22</f>
        <v>33052.256097137877</v>
      </c>
      <c r="AA22" s="62">
        <f>-Q19*(Y20*Z21-Y21*Z20)+Q20*(Y19*Z21-Y21*Z19)- Q21*(Y19*Z20-Y20*Z19)</f>
        <v>1699639.8024557233</v>
      </c>
      <c r="AB22" s="62">
        <f>(Q20*(Y21*R22-Y22*R21)-Q21*(Y20*R22-Y22*R20)+ Q22*(Y20*R21-Y21*R20)-Q19*(Y21*R22-Y22*R21)+Q21*(Y19*R22-Y22*R19)- Q22*(Y19*R21-Y21*R19)+Q19*(Y20*R22-Y22*R20)-Q20*(Y19*R22-Y22*R19)+ Q22*(Y19*R20-Y20*R19)-Q19*(Y20*R21-Y21*R20)+Q20*(Y19*R21-Y21*R19)- Q21*(Y19*R20-Y20*R19))/SUM(AA19:AA22)</f>
        <v>4.3178816090609524E-5</v>
      </c>
      <c r="AC22" s="62"/>
      <c r="AD22" s="62"/>
      <c r="AE22" s="62"/>
      <c r="AF22" s="62">
        <f xml:space="preserve"> POWER(10,(AD19*(AF19-AF20)+AD20*(AF19*AF19-AF20*AF20)/2+AD21*(AF19*AF19*AF19-AF20*AF20*AF20)/3)/(AF19-AF20))</f>
        <v>966.25120971317904</v>
      </c>
      <c r="AG22" s="62">
        <f>(D22-AG20-C22*AG21)/C22/C22</f>
        <v>-1.4887814250982064E-3</v>
      </c>
      <c r="AH22" s="62">
        <f>(R22-AH20-Q22*AH21)/Q22/Q22</f>
        <v>-1.814586750832805E-3</v>
      </c>
      <c r="AI22" s="62">
        <f xml:space="preserve"> POWER(10,(AG20*(AI19-AI20)+AG21*(AI19*AI19-AI20*AI20)/2+AG22*(AI19*AI19*AI19-AI20*AI20*AI20)/3)/(AI19-AI20))</f>
        <v>395.45142628873128</v>
      </c>
      <c r="AJ22" s="62"/>
      <c r="AK22" s="62">
        <f>(POWER(10,(AC21-N21)/(N20-N19))-1)*100</f>
        <v>-0.38807884023536188</v>
      </c>
      <c r="AL22" s="62">
        <f xml:space="preserve"> IF(AF19&gt;AF20,(POWER(10,(AE19*(AF19-AF20)+AE20*(AF19*AF19-AF20*AF20)/2+AE21*(AF19*AF19*AF19-AF20*AF20*AF20)/3)/(AF19-AF20))/AF22-1)*100,99)</f>
        <v>-0.64876106881188722</v>
      </c>
      <c r="AM22" s="62">
        <f xml:space="preserve"> IF(AI19&gt;AI20,(POWER(10,(AH20*(AI19-AI20)+AH21*(AI19*AI19-
AI20*AI20)/2+AH22*(AI19*AI19*AI19-AI20*AI20*AI20)/3)/(AI19-AI20))/AI22-1)*100,99)</f>
        <v>-3.2850037718645808E-2</v>
      </c>
      <c r="AN22" s="63"/>
      <c r="AO22" s="63"/>
      <c r="AP22" s="63"/>
      <c r="AQ22" s="63"/>
      <c r="AR22" s="63"/>
      <c r="AS22" s="63"/>
      <c r="AT22" s="63"/>
      <c r="AU22" s="63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29"/>
  <sheetViews>
    <sheetView workbookViewId="0"/>
  </sheetViews>
  <sheetFormatPr defaultColWidth="9" defaultRowHeight="12"/>
  <cols>
    <col min="1" max="1" width="12.33203125" style="29" bestFit="1" customWidth="1"/>
    <col min="2" max="2" width="10.44140625" style="29" bestFit="1" customWidth="1"/>
    <col min="3" max="16384" width="9" style="29"/>
  </cols>
  <sheetData>
    <row r="1" spans="1:2">
      <c r="A1" s="70" t="s">
        <v>59</v>
      </c>
      <c r="B1" s="3"/>
    </row>
    <row r="2" spans="1:2">
      <c r="A2" s="47" t="s">
        <v>53</v>
      </c>
      <c r="B2" s="68" t="s">
        <v>70</v>
      </c>
    </row>
    <row r="3" spans="1:2">
      <c r="A3" s="5" t="s">
        <v>54</v>
      </c>
      <c r="B3" s="66">
        <f ca="1">result!E7</f>
        <v>-1.2659022627023897</v>
      </c>
    </row>
    <row r="4" spans="1:2">
      <c r="A4" s="5" t="s">
        <v>60</v>
      </c>
      <c r="B4" s="66">
        <f ca="1">result!E12</f>
        <v>-22.149291723063293</v>
      </c>
    </row>
    <row r="5" spans="1:2">
      <c r="A5" s="5" t="s">
        <v>61</v>
      </c>
      <c r="B5" s="66">
        <f ca="1">result!E17</f>
        <v>-2.1573347577439561</v>
      </c>
    </row>
    <row r="6" spans="1:2">
      <c r="A6" s="5" t="s">
        <v>62</v>
      </c>
      <c r="B6" s="66">
        <f ca="1">result!E22</f>
        <v>-0.40522478489198877</v>
      </c>
    </row>
    <row r="7" spans="1:2">
      <c r="A7" s="6" t="s">
        <v>58</v>
      </c>
      <c r="B7" s="66">
        <f ca="1">result!E27</f>
        <v>-0.55292602853722617</v>
      </c>
    </row>
    <row r="8" spans="1:2">
      <c r="A8" s="7" t="s">
        <v>42</v>
      </c>
      <c r="B8" s="50">
        <f>AVERAGE(B3:B7)</f>
        <v>-5.3061359113877709</v>
      </c>
    </row>
    <row r="10" spans="1:2" s="3" customFormat="1">
      <c r="A10" s="2" t="s">
        <v>52</v>
      </c>
    </row>
    <row r="11" spans="1:2" s="48" customFormat="1">
      <c r="A11" s="47" t="s">
        <v>53</v>
      </c>
      <c r="B11" s="68" t="s">
        <v>70</v>
      </c>
    </row>
    <row r="12" spans="1:2">
      <c r="A12" s="5" t="s">
        <v>32</v>
      </c>
      <c r="B12" s="66">
        <f ca="1">result!E36</f>
        <v>-2.4000772415967542</v>
      </c>
    </row>
    <row r="13" spans="1:2">
      <c r="A13" s="5" t="s">
        <v>33</v>
      </c>
      <c r="B13" s="66">
        <f ca="1">result!E41</f>
        <v>-0.69247063387684049</v>
      </c>
    </row>
    <row r="14" spans="1:2">
      <c r="A14" s="5" t="s">
        <v>34</v>
      </c>
      <c r="B14" s="66">
        <f ca="1">result!E46</f>
        <v>-1.2484664645699861</v>
      </c>
    </row>
    <row r="15" spans="1:2">
      <c r="A15" s="6" t="s">
        <v>35</v>
      </c>
      <c r="B15" s="66">
        <f ca="1">result!E51</f>
        <v>-0.58141463776089086</v>
      </c>
    </row>
    <row r="16" spans="1:2">
      <c r="A16" s="7" t="s">
        <v>47</v>
      </c>
      <c r="B16" s="50">
        <f>AVERAGE(B12:B15)</f>
        <v>-1.2306072444511178</v>
      </c>
    </row>
    <row r="18" spans="1:5" s="3" customFormat="1">
      <c r="A18" s="4" t="s">
        <v>48</v>
      </c>
    </row>
    <row r="19" spans="1:5" s="48" customFormat="1">
      <c r="A19" s="47" t="s">
        <v>53</v>
      </c>
      <c r="B19" s="68" t="s">
        <v>70</v>
      </c>
    </row>
    <row r="20" spans="1:5">
      <c r="A20" s="5" t="s">
        <v>49</v>
      </c>
      <c r="B20" s="66">
        <f ca="1">result!E60</f>
        <v>-8.1577983690284128E-2</v>
      </c>
    </row>
    <row r="21" spans="1:5">
      <c r="A21" s="5" t="s">
        <v>50</v>
      </c>
      <c r="B21" s="66">
        <f ca="1">result!E65</f>
        <v>-1.5368608879573809</v>
      </c>
    </row>
    <row r="22" spans="1:5">
      <c r="A22" s="5" t="s">
        <v>51</v>
      </c>
      <c r="B22" s="66">
        <f ca="1">result!E70</f>
        <v>-7.1708765223296611</v>
      </c>
    </row>
    <row r="23" spans="1:5">
      <c r="A23" s="6" t="s">
        <v>35</v>
      </c>
      <c r="B23" s="66">
        <f ca="1">result!E75</f>
        <v>-0.38807884023536188</v>
      </c>
    </row>
    <row r="24" spans="1:5">
      <c r="A24" s="7" t="s">
        <v>47</v>
      </c>
      <c r="B24" s="50">
        <f>AVERAGE(B20:B23)</f>
        <v>-2.294348558553172</v>
      </c>
    </row>
    <row r="26" spans="1:5">
      <c r="A26" s="83" t="s">
        <v>67</v>
      </c>
      <c r="B26" s="50">
        <f>AVERAGE(B8,B16,B24)</f>
        <v>-2.943697238130687</v>
      </c>
    </row>
    <row r="27" spans="1:5">
      <c r="E27" s="67"/>
    </row>
    <row r="29" spans="1:5">
      <c r="B29" s="82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result</vt:lpstr>
      <vt:lpstr>calc_classB</vt:lpstr>
      <vt:lpstr>calc_classC</vt:lpstr>
      <vt:lpstr>calc_classD</vt:lpstr>
      <vt:lpstr>Sheet1</vt:lpstr>
      <vt:lpstr>summary</vt:lpstr>
    </vt:vector>
  </TitlesOfParts>
  <Company>LGE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김정선</dc:creator>
  <cp:lastModifiedBy>ysu</cp:lastModifiedBy>
  <dcterms:created xsi:type="dcterms:W3CDTF">2009-09-29T07:59:09Z</dcterms:created>
  <dcterms:modified xsi:type="dcterms:W3CDTF">2010-07-18T21:08:03Z</dcterms:modified>
</cp:coreProperties>
</file>