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6" windowWidth="19200" windowHeight="12312"/>
  </bookViews>
  <sheets>
    <sheet name="result" sheetId="7" r:id="rId1"/>
    <sheet name="calc_classB" sheetId="16" r:id="rId2"/>
    <sheet name="calc_classC" sheetId="6" r:id="rId3"/>
    <sheet name="calc_classD" sheetId="13" r:id="rId4"/>
    <sheet name="Sheet1" sheetId="10" state="hidden" r:id="rId5"/>
    <sheet name="summary" sheetId="14" r:id="rId6"/>
  </sheets>
  <calcPr calcId="114210"/>
</workbook>
</file>

<file path=xl/calcChain.xml><?xml version="1.0" encoding="utf-8"?>
<calcChain xmlns="http://schemas.openxmlformats.org/spreadsheetml/2006/main">
  <c r="C27" i="16"/>
  <c r="K27"/>
  <c r="B27"/>
  <c r="D27"/>
  <c r="C26"/>
  <c r="J26"/>
  <c r="B26"/>
  <c r="D26"/>
  <c r="F26"/>
  <c r="C25"/>
  <c r="B25"/>
  <c r="D25"/>
  <c r="C24"/>
  <c r="B24"/>
  <c r="D24"/>
  <c r="C22"/>
  <c r="J22"/>
  <c r="B22"/>
  <c r="D22"/>
  <c r="C21"/>
  <c r="J21"/>
  <c r="B21"/>
  <c r="D21"/>
  <c r="F21"/>
  <c r="C20"/>
  <c r="J20"/>
  <c r="B20"/>
  <c r="D20"/>
  <c r="C19"/>
  <c r="B19"/>
  <c r="D19"/>
  <c r="C17"/>
  <c r="B17"/>
  <c r="D17"/>
  <c r="E17"/>
  <c r="C16"/>
  <c r="J16"/>
  <c r="B16"/>
  <c r="D16"/>
  <c r="C15"/>
  <c r="J15"/>
  <c r="B15"/>
  <c r="D15"/>
  <c r="E15"/>
  <c r="C14"/>
  <c r="B14"/>
  <c r="D14"/>
  <c r="F14"/>
  <c r="Q27"/>
  <c r="Y27"/>
  <c r="P27"/>
  <c r="R27"/>
  <c r="S27"/>
  <c r="Q26"/>
  <c r="Y26"/>
  <c r="P26"/>
  <c r="R26"/>
  <c r="S26"/>
  <c r="Q25"/>
  <c r="Y25"/>
  <c r="P25"/>
  <c r="R25"/>
  <c r="Q24"/>
  <c r="Z24"/>
  <c r="P24"/>
  <c r="R24"/>
  <c r="Q22"/>
  <c r="Y22"/>
  <c r="P22"/>
  <c r="R22"/>
  <c r="S22"/>
  <c r="Q21"/>
  <c r="Y21"/>
  <c r="P21"/>
  <c r="R21"/>
  <c r="S21"/>
  <c r="Q20"/>
  <c r="Y20"/>
  <c r="P20"/>
  <c r="R20"/>
  <c r="Q19"/>
  <c r="Y19"/>
  <c r="P19"/>
  <c r="R19"/>
  <c r="Q17"/>
  <c r="Z17"/>
  <c r="P17"/>
  <c r="R17"/>
  <c r="Q16"/>
  <c r="Z16"/>
  <c r="P16"/>
  <c r="R16"/>
  <c r="Q15"/>
  <c r="Y15"/>
  <c r="P15"/>
  <c r="R15"/>
  <c r="S15"/>
  <c r="Q14"/>
  <c r="Y14"/>
  <c r="P14"/>
  <c r="R14"/>
  <c r="Q12"/>
  <c r="Y12"/>
  <c r="P12"/>
  <c r="R12"/>
  <c r="S12"/>
  <c r="Q11"/>
  <c r="Y11"/>
  <c r="P11"/>
  <c r="R11"/>
  <c r="S11"/>
  <c r="Q10"/>
  <c r="Y10"/>
  <c r="P10"/>
  <c r="R10"/>
  <c r="Q9"/>
  <c r="Y9"/>
  <c r="P9"/>
  <c r="R9"/>
  <c r="Q7"/>
  <c r="Z7"/>
  <c r="P7"/>
  <c r="R7"/>
  <c r="Q6"/>
  <c r="Y6"/>
  <c r="P6"/>
  <c r="R6"/>
  <c r="Q5"/>
  <c r="Y5"/>
  <c r="P5"/>
  <c r="R5"/>
  <c r="S5"/>
  <c r="Q4"/>
  <c r="Y4"/>
  <c r="P4"/>
  <c r="R4"/>
  <c r="C12"/>
  <c r="B12"/>
  <c r="D12"/>
  <c r="C11"/>
  <c r="J11"/>
  <c r="B11"/>
  <c r="D11"/>
  <c r="F11"/>
  <c r="C10"/>
  <c r="B10"/>
  <c r="D10"/>
  <c r="C9"/>
  <c r="B9"/>
  <c r="D9"/>
  <c r="C7"/>
  <c r="K7"/>
  <c r="B7"/>
  <c r="D7"/>
  <c r="E7"/>
  <c r="C6"/>
  <c r="J6"/>
  <c r="B6"/>
  <c r="D6"/>
  <c r="C5"/>
  <c r="J5"/>
  <c r="B5"/>
  <c r="D5"/>
  <c r="E5"/>
  <c r="C4"/>
  <c r="B4"/>
  <c r="D4"/>
  <c r="F4"/>
  <c r="Z11"/>
  <c r="AI14"/>
  <c r="Z9"/>
  <c r="Y16"/>
  <c r="Z6"/>
  <c r="AI4"/>
  <c r="Y17"/>
  <c r="Z22"/>
  <c r="AF5"/>
  <c r="AI10"/>
  <c r="Y24"/>
  <c r="E11"/>
  <c r="AI15"/>
  <c r="AI20"/>
  <c r="Z25"/>
  <c r="J7"/>
  <c r="Z19"/>
  <c r="E26"/>
  <c r="AI25"/>
  <c r="K22"/>
  <c r="AF15"/>
  <c r="E14"/>
  <c r="F24"/>
  <c r="I25"/>
  <c r="I24"/>
  <c r="E24"/>
  <c r="T25"/>
  <c r="AE24"/>
  <c r="AE25"/>
  <c r="S25"/>
  <c r="S24"/>
  <c r="T24"/>
  <c r="F25"/>
  <c r="E25"/>
  <c r="F27"/>
  <c r="E27"/>
  <c r="AG25"/>
  <c r="K24"/>
  <c r="K25"/>
  <c r="J24"/>
  <c r="AD24"/>
  <c r="AD25"/>
  <c r="AD26"/>
  <c r="J25"/>
  <c r="N25"/>
  <c r="AH25"/>
  <c r="AH26"/>
  <c r="Z26"/>
  <c r="Z27"/>
  <c r="AI24"/>
  <c r="K26"/>
  <c r="T26"/>
  <c r="J27"/>
  <c r="T27"/>
  <c r="N24"/>
  <c r="AF24"/>
  <c r="AF25"/>
  <c r="Z20"/>
  <c r="Z10"/>
  <c r="Z12"/>
  <c r="Y7"/>
  <c r="AF4"/>
  <c r="J17"/>
  <c r="K17"/>
  <c r="I14"/>
  <c r="J12"/>
  <c r="AI5"/>
  <c r="E4"/>
  <c r="I4"/>
  <c r="I10"/>
  <c r="I9"/>
  <c r="E9"/>
  <c r="F9"/>
  <c r="S10"/>
  <c r="T10"/>
  <c r="AE9"/>
  <c r="AE10"/>
  <c r="S19"/>
  <c r="T19"/>
  <c r="E20"/>
  <c r="F20"/>
  <c r="AD4"/>
  <c r="AD5"/>
  <c r="AG5"/>
  <c r="E6"/>
  <c r="F6"/>
  <c r="AE14"/>
  <c r="S16"/>
  <c r="T16"/>
  <c r="AH20"/>
  <c r="AH21"/>
  <c r="AH22"/>
  <c r="S20"/>
  <c r="T20"/>
  <c r="AE19"/>
  <c r="AE20"/>
  <c r="S9"/>
  <c r="T9"/>
  <c r="F10"/>
  <c r="E10"/>
  <c r="I20"/>
  <c r="I19"/>
  <c r="E19"/>
  <c r="F19"/>
  <c r="E22"/>
  <c r="AG20"/>
  <c r="AG21"/>
  <c r="F22"/>
  <c r="AH15"/>
  <c r="S17"/>
  <c r="T17"/>
  <c r="I15"/>
  <c r="S6"/>
  <c r="AE4"/>
  <c r="AE5"/>
  <c r="T6"/>
  <c r="AH5"/>
  <c r="T7"/>
  <c r="I5"/>
  <c r="S7"/>
  <c r="F12"/>
  <c r="E12"/>
  <c r="AG10"/>
  <c r="AD14"/>
  <c r="AD15"/>
  <c r="AD16"/>
  <c r="F16"/>
  <c r="E16"/>
  <c r="AG15"/>
  <c r="AG16"/>
  <c r="K16"/>
  <c r="K19"/>
  <c r="K20"/>
  <c r="E21"/>
  <c r="K9"/>
  <c r="K10"/>
  <c r="J9"/>
  <c r="Z21"/>
  <c r="N10"/>
  <c r="K12"/>
  <c r="AF14"/>
  <c r="N19"/>
  <c r="AD19"/>
  <c r="K4"/>
  <c r="T4"/>
  <c r="Z4"/>
  <c r="K5"/>
  <c r="T5"/>
  <c r="Z5"/>
  <c r="AI9"/>
  <c r="K11"/>
  <c r="T11"/>
  <c r="T12"/>
  <c r="K14"/>
  <c r="T14"/>
  <c r="Z14"/>
  <c r="K15"/>
  <c r="T15"/>
  <c r="Z15"/>
  <c r="AI19"/>
  <c r="K21"/>
  <c r="T21"/>
  <c r="T22"/>
  <c r="K6"/>
  <c r="N9"/>
  <c r="AD9"/>
  <c r="J10"/>
  <c r="AH10"/>
  <c r="AH11"/>
  <c r="AH12"/>
  <c r="J19"/>
  <c r="N20"/>
  <c r="J4"/>
  <c r="N4"/>
  <c r="S4"/>
  <c r="F5"/>
  <c r="N5"/>
  <c r="F7"/>
  <c r="AF9"/>
  <c r="AF10"/>
  <c r="J14"/>
  <c r="N14"/>
  <c r="S14"/>
  <c r="F15"/>
  <c r="N15"/>
  <c r="F17"/>
  <c r="AF19"/>
  <c r="AF20"/>
  <c r="Q22" i="6"/>
  <c r="Y22"/>
  <c r="P22"/>
  <c r="R22"/>
  <c r="S22"/>
  <c r="Q21"/>
  <c r="Y21"/>
  <c r="P21"/>
  <c r="R21"/>
  <c r="S21"/>
  <c r="Q20"/>
  <c r="Y20"/>
  <c r="P20"/>
  <c r="R20"/>
  <c r="Q19"/>
  <c r="Z19"/>
  <c r="P19"/>
  <c r="R19"/>
  <c r="Q17"/>
  <c r="Z17"/>
  <c r="P17"/>
  <c r="R17"/>
  <c r="Q16"/>
  <c r="Z16"/>
  <c r="P16"/>
  <c r="R16"/>
  <c r="Q15"/>
  <c r="Y15"/>
  <c r="P15"/>
  <c r="R15"/>
  <c r="S15"/>
  <c r="Q14"/>
  <c r="Y14"/>
  <c r="P14"/>
  <c r="R14"/>
  <c r="Q12"/>
  <c r="Y12"/>
  <c r="P12"/>
  <c r="R12"/>
  <c r="S12"/>
  <c r="Q11"/>
  <c r="Y11"/>
  <c r="P11"/>
  <c r="R11"/>
  <c r="S11"/>
  <c r="Q10"/>
  <c r="Y10"/>
  <c r="P10"/>
  <c r="R10"/>
  <c r="Q9"/>
  <c r="Y9"/>
  <c r="P9"/>
  <c r="R9"/>
  <c r="Q7"/>
  <c r="Z7"/>
  <c r="P7"/>
  <c r="R7"/>
  <c r="Q6"/>
  <c r="Z6"/>
  <c r="P6"/>
  <c r="R6"/>
  <c r="Q5"/>
  <c r="Y5"/>
  <c r="P5"/>
  <c r="R5"/>
  <c r="S5"/>
  <c r="Q4"/>
  <c r="Y4"/>
  <c r="P4"/>
  <c r="R4"/>
  <c r="C22"/>
  <c r="J22"/>
  <c r="B22"/>
  <c r="D22"/>
  <c r="C21"/>
  <c r="J21"/>
  <c r="B21"/>
  <c r="D21"/>
  <c r="F21"/>
  <c r="C20"/>
  <c r="J20"/>
  <c r="B20"/>
  <c r="D20"/>
  <c r="C19"/>
  <c r="B19"/>
  <c r="D19"/>
  <c r="C17"/>
  <c r="K17"/>
  <c r="B17"/>
  <c r="D17"/>
  <c r="C16"/>
  <c r="K16"/>
  <c r="B16"/>
  <c r="D16"/>
  <c r="C15"/>
  <c r="J15"/>
  <c r="B15"/>
  <c r="D15"/>
  <c r="C14"/>
  <c r="B14"/>
  <c r="D14"/>
  <c r="F14"/>
  <c r="C12"/>
  <c r="K12"/>
  <c r="B12"/>
  <c r="D12"/>
  <c r="C11"/>
  <c r="J11"/>
  <c r="B11"/>
  <c r="D11"/>
  <c r="F11"/>
  <c r="C10"/>
  <c r="J10"/>
  <c r="B10"/>
  <c r="D10"/>
  <c r="C9"/>
  <c r="B9"/>
  <c r="D9"/>
  <c r="C7"/>
  <c r="J7"/>
  <c r="B7"/>
  <c r="D7"/>
  <c r="C6"/>
  <c r="AI4"/>
  <c r="B6"/>
  <c r="D6"/>
  <c r="C5"/>
  <c r="J5"/>
  <c r="B5"/>
  <c r="D5"/>
  <c r="C4"/>
  <c r="B4"/>
  <c r="D4"/>
  <c r="F4"/>
  <c r="Q22" i="13"/>
  <c r="Z22"/>
  <c r="P22"/>
  <c r="R22"/>
  <c r="Q21"/>
  <c r="Z21"/>
  <c r="P21"/>
  <c r="R21"/>
  <c r="Q20"/>
  <c r="P20"/>
  <c r="R20"/>
  <c r="Q19"/>
  <c r="P19"/>
  <c r="R19"/>
  <c r="Q17"/>
  <c r="Z17"/>
  <c r="P17"/>
  <c r="R17"/>
  <c r="Q16"/>
  <c r="Z16"/>
  <c r="P16"/>
  <c r="R16"/>
  <c r="Q15"/>
  <c r="Z15"/>
  <c r="P15"/>
  <c r="R15"/>
  <c r="Q14"/>
  <c r="Y14"/>
  <c r="P14"/>
  <c r="R14"/>
  <c r="Q12"/>
  <c r="Z12"/>
  <c r="P12"/>
  <c r="R12"/>
  <c r="Q11"/>
  <c r="Z11"/>
  <c r="P11"/>
  <c r="R11"/>
  <c r="Q10"/>
  <c r="P10"/>
  <c r="R10"/>
  <c r="Q9"/>
  <c r="P9"/>
  <c r="R9"/>
  <c r="Q7"/>
  <c r="Z7"/>
  <c r="P7"/>
  <c r="R7"/>
  <c r="Q6"/>
  <c r="Z6"/>
  <c r="P6"/>
  <c r="R6"/>
  <c r="Q5"/>
  <c r="Z5"/>
  <c r="P5"/>
  <c r="R5"/>
  <c r="Q4"/>
  <c r="Y4"/>
  <c r="P4"/>
  <c r="R4"/>
  <c r="C22"/>
  <c r="K22"/>
  <c r="B22"/>
  <c r="D22"/>
  <c r="E22"/>
  <c r="C21"/>
  <c r="AI19"/>
  <c r="B21"/>
  <c r="D21"/>
  <c r="C20"/>
  <c r="J20"/>
  <c r="B20"/>
  <c r="D20"/>
  <c r="E20"/>
  <c r="C19"/>
  <c r="B19"/>
  <c r="D19"/>
  <c r="C17"/>
  <c r="AI15"/>
  <c r="B17"/>
  <c r="D17"/>
  <c r="C16"/>
  <c r="J16"/>
  <c r="B16"/>
  <c r="D16"/>
  <c r="E16"/>
  <c r="C15"/>
  <c r="J15"/>
  <c r="B15"/>
  <c r="D15"/>
  <c r="C14"/>
  <c r="B14"/>
  <c r="D14"/>
  <c r="C12"/>
  <c r="J12"/>
  <c r="B12"/>
  <c r="D12"/>
  <c r="E12"/>
  <c r="C11"/>
  <c r="AI9"/>
  <c r="B11"/>
  <c r="D11"/>
  <c r="C10"/>
  <c r="J10"/>
  <c r="B10"/>
  <c r="D10"/>
  <c r="E10"/>
  <c r="C9"/>
  <c r="J9"/>
  <c r="B9"/>
  <c r="D9"/>
  <c r="F9"/>
  <c r="C7"/>
  <c r="AI5"/>
  <c r="B7"/>
  <c r="D7"/>
  <c r="C6"/>
  <c r="K6"/>
  <c r="B6"/>
  <c r="D6"/>
  <c r="E6"/>
  <c r="C5"/>
  <c r="J5"/>
  <c r="B5"/>
  <c r="D5"/>
  <c r="C4"/>
  <c r="B4"/>
  <c r="D4"/>
  <c r="Y22"/>
  <c r="AA21" i="16"/>
  <c r="AA20"/>
  <c r="AA14"/>
  <c r="G7"/>
  <c r="AA12"/>
  <c r="AA10"/>
  <c r="L27"/>
  <c r="AE26"/>
  <c r="AA27"/>
  <c r="Y16" i="6"/>
  <c r="AA15" i="16"/>
  <c r="AA26"/>
  <c r="U20"/>
  <c r="U26"/>
  <c r="U6"/>
  <c r="G15"/>
  <c r="AA22"/>
  <c r="AH16"/>
  <c r="AH17"/>
  <c r="L21"/>
  <c r="L4"/>
  <c r="L19"/>
  <c r="U15"/>
  <c r="G12"/>
  <c r="AA24"/>
  <c r="Z9" i="6"/>
  <c r="Y19"/>
  <c r="G6" i="16"/>
  <c r="U17"/>
  <c r="L10"/>
  <c r="AA9"/>
  <c r="U25"/>
  <c r="G25"/>
  <c r="L26"/>
  <c r="G24"/>
  <c r="G26"/>
  <c r="U27"/>
  <c r="U24"/>
  <c r="AF27"/>
  <c r="AL27"/>
  <c r="AG26"/>
  <c r="AG27"/>
  <c r="G27"/>
  <c r="AH27"/>
  <c r="L24"/>
  <c r="L25"/>
  <c r="AA25"/>
  <c r="U21"/>
  <c r="U22"/>
  <c r="AE15"/>
  <c r="AE16"/>
  <c r="U16"/>
  <c r="U11"/>
  <c r="AA11"/>
  <c r="U12"/>
  <c r="AA5"/>
  <c r="AE6"/>
  <c r="L22"/>
  <c r="L20"/>
  <c r="G20"/>
  <c r="L16"/>
  <c r="G10"/>
  <c r="L6"/>
  <c r="AD10"/>
  <c r="L9"/>
  <c r="L17"/>
  <c r="G14"/>
  <c r="AA7"/>
  <c r="AA6"/>
  <c r="G16"/>
  <c r="L12"/>
  <c r="AA4"/>
  <c r="L5"/>
  <c r="G21"/>
  <c r="L15"/>
  <c r="U9"/>
  <c r="G11"/>
  <c r="AD20"/>
  <c r="AD21"/>
  <c r="L11"/>
  <c r="AA19"/>
  <c r="L14"/>
  <c r="AG6"/>
  <c r="AG7"/>
  <c r="AA17"/>
  <c r="AA16"/>
  <c r="L7"/>
  <c r="G5"/>
  <c r="G4"/>
  <c r="U5"/>
  <c r="U14"/>
  <c r="AF17"/>
  <c r="AH6"/>
  <c r="AH7"/>
  <c r="U7"/>
  <c r="G22"/>
  <c r="U10"/>
  <c r="U19"/>
  <c r="G19"/>
  <c r="U4"/>
  <c r="G17"/>
  <c r="AE21"/>
  <c r="AE11"/>
  <c r="AG11"/>
  <c r="AG12"/>
  <c r="AG17"/>
  <c r="AI17"/>
  <c r="AM17"/>
  <c r="AG22"/>
  <c r="AI22"/>
  <c r="AM22"/>
  <c r="G9"/>
  <c r="AD6"/>
  <c r="AF7"/>
  <c r="AL7"/>
  <c r="J6" i="13"/>
  <c r="Y7" i="6"/>
  <c r="K6"/>
  <c r="Y21" i="13"/>
  <c r="J16" i="6"/>
  <c r="K16" i="13"/>
  <c r="J11"/>
  <c r="J12" i="6"/>
  <c r="Y15" i="13"/>
  <c r="J22"/>
  <c r="AI14" i="6"/>
  <c r="Y12" i="13"/>
  <c r="J6" i="6"/>
  <c r="Y6"/>
  <c r="J17"/>
  <c r="K7"/>
  <c r="N9"/>
  <c r="Y11" i="13"/>
  <c r="Z14"/>
  <c r="J21"/>
  <c r="AI5" i="6"/>
  <c r="AI15"/>
  <c r="Y17"/>
  <c r="Z20"/>
  <c r="Z10"/>
  <c r="N10"/>
  <c r="AI20"/>
  <c r="J9"/>
  <c r="AD4"/>
  <c r="AD5"/>
  <c r="AD6"/>
  <c r="E6"/>
  <c r="F6"/>
  <c r="I20"/>
  <c r="I19"/>
  <c r="E19"/>
  <c r="F19"/>
  <c r="E22"/>
  <c r="AG20"/>
  <c r="F22"/>
  <c r="E12"/>
  <c r="AG10"/>
  <c r="F12"/>
  <c r="AD14"/>
  <c r="AD15"/>
  <c r="E16"/>
  <c r="F16"/>
  <c r="AG15"/>
  <c r="AH5"/>
  <c r="AH6"/>
  <c r="S7"/>
  <c r="T7"/>
  <c r="AE14"/>
  <c r="AE15"/>
  <c r="AE16"/>
  <c r="S16"/>
  <c r="T16"/>
  <c r="S19"/>
  <c r="T19"/>
  <c r="E20"/>
  <c r="F20"/>
  <c r="AE4"/>
  <c r="AE5"/>
  <c r="AE6"/>
  <c r="S6"/>
  <c r="T6"/>
  <c r="I10"/>
  <c r="I9"/>
  <c r="E9"/>
  <c r="F9"/>
  <c r="S9"/>
  <c r="T9"/>
  <c r="E10"/>
  <c r="F10"/>
  <c r="AD9"/>
  <c r="AH10"/>
  <c r="S10"/>
  <c r="T10"/>
  <c r="AE9"/>
  <c r="AE10"/>
  <c r="AH15"/>
  <c r="S17"/>
  <c r="T17"/>
  <c r="AH20"/>
  <c r="AH21"/>
  <c r="AH22"/>
  <c r="S20"/>
  <c r="T20"/>
  <c r="AE19"/>
  <c r="AE20"/>
  <c r="E4"/>
  <c r="I4"/>
  <c r="E5"/>
  <c r="I5"/>
  <c r="AG5"/>
  <c r="E7"/>
  <c r="K9"/>
  <c r="K10"/>
  <c r="AI10"/>
  <c r="E11"/>
  <c r="E14"/>
  <c r="I14"/>
  <c r="E15"/>
  <c r="I15"/>
  <c r="E17"/>
  <c r="K19"/>
  <c r="K20"/>
  <c r="E21"/>
  <c r="AF4"/>
  <c r="AF5"/>
  <c r="Z11"/>
  <c r="Z12"/>
  <c r="AF14"/>
  <c r="AF15"/>
  <c r="J19"/>
  <c r="N19"/>
  <c r="AD19"/>
  <c r="N20"/>
  <c r="Z21"/>
  <c r="K22"/>
  <c r="Z22"/>
  <c r="K4"/>
  <c r="T4"/>
  <c r="Z4"/>
  <c r="K5"/>
  <c r="T5"/>
  <c r="Z5"/>
  <c r="AI9"/>
  <c r="K11"/>
  <c r="T11"/>
  <c r="T12"/>
  <c r="K14"/>
  <c r="T14"/>
  <c r="Z14"/>
  <c r="K15"/>
  <c r="T15"/>
  <c r="Z15"/>
  <c r="AI19"/>
  <c r="K21"/>
  <c r="T21"/>
  <c r="T22"/>
  <c r="J4"/>
  <c r="N4"/>
  <c r="S4"/>
  <c r="F5"/>
  <c r="N5"/>
  <c r="F7"/>
  <c r="AF9"/>
  <c r="AF10"/>
  <c r="J14"/>
  <c r="N14"/>
  <c r="S14"/>
  <c r="F15"/>
  <c r="N15"/>
  <c r="F17"/>
  <c r="AF19"/>
  <c r="AF20"/>
  <c r="Y5" i="13"/>
  <c r="Z4"/>
  <c r="K12"/>
  <c r="N10"/>
  <c r="AI20"/>
  <c r="I19"/>
  <c r="E19"/>
  <c r="K17"/>
  <c r="I9"/>
  <c r="I10"/>
  <c r="E9"/>
  <c r="K7"/>
  <c r="F4"/>
  <c r="I5"/>
  <c r="I4"/>
  <c r="E4"/>
  <c r="S5"/>
  <c r="T5"/>
  <c r="AE4"/>
  <c r="AE5"/>
  <c r="S11"/>
  <c r="T11"/>
  <c r="AE9"/>
  <c r="AE10"/>
  <c r="AE11"/>
  <c r="F14"/>
  <c r="I15"/>
  <c r="I14"/>
  <c r="E14"/>
  <c r="S15"/>
  <c r="T15"/>
  <c r="AE14"/>
  <c r="AE15"/>
  <c r="AE16"/>
  <c r="AH15"/>
  <c r="AH16"/>
  <c r="AH17"/>
  <c r="F21"/>
  <c r="AG20"/>
  <c r="AD19"/>
  <c r="AD20"/>
  <c r="AD21"/>
  <c r="E21"/>
  <c r="S4"/>
  <c r="T4"/>
  <c r="F5"/>
  <c r="E5"/>
  <c r="F11"/>
  <c r="AG10"/>
  <c r="AD9"/>
  <c r="E11"/>
  <c r="S14"/>
  <c r="T14"/>
  <c r="F15"/>
  <c r="E15"/>
  <c r="S22"/>
  <c r="T22"/>
  <c r="AH20"/>
  <c r="F7"/>
  <c r="E7"/>
  <c r="AG5"/>
  <c r="S12"/>
  <c r="T12"/>
  <c r="AH10"/>
  <c r="AH11"/>
  <c r="F17"/>
  <c r="E17"/>
  <c r="AG15"/>
  <c r="AG16"/>
  <c r="S21"/>
  <c r="T21"/>
  <c r="AE19"/>
  <c r="AE20"/>
  <c r="AE21"/>
  <c r="AH5"/>
  <c r="AH6"/>
  <c r="AH7"/>
  <c r="AI4"/>
  <c r="T6"/>
  <c r="Y6"/>
  <c r="J7"/>
  <c r="T7"/>
  <c r="Y7"/>
  <c r="K9"/>
  <c r="T9"/>
  <c r="Z9"/>
  <c r="K10"/>
  <c r="T10"/>
  <c r="Z10"/>
  <c r="AI10"/>
  <c r="AI14"/>
  <c r="T16"/>
  <c r="Y16"/>
  <c r="J17"/>
  <c r="T17"/>
  <c r="Y17"/>
  <c r="K19"/>
  <c r="T19"/>
  <c r="Z19"/>
  <c r="K20"/>
  <c r="T20"/>
  <c r="Z20"/>
  <c r="AF4"/>
  <c r="AF5"/>
  <c r="F6"/>
  <c r="S6"/>
  <c r="S7"/>
  <c r="N9"/>
  <c r="S9"/>
  <c r="Y9"/>
  <c r="F10"/>
  <c r="S10"/>
  <c r="Y10"/>
  <c r="F12"/>
  <c r="AF14"/>
  <c r="AF15"/>
  <c r="F16"/>
  <c r="S16"/>
  <c r="S17"/>
  <c r="F19"/>
  <c r="J19"/>
  <c r="N19"/>
  <c r="S19"/>
  <c r="Y19"/>
  <c r="F20"/>
  <c r="N20"/>
  <c r="S20"/>
  <c r="Y20"/>
  <c r="F22"/>
  <c r="K4"/>
  <c r="K5"/>
  <c r="K11"/>
  <c r="K14"/>
  <c r="K15"/>
  <c r="I20"/>
  <c r="K21"/>
  <c r="J4"/>
  <c r="N4"/>
  <c r="AD4"/>
  <c r="N5"/>
  <c r="AF9"/>
  <c r="AF10"/>
  <c r="J14"/>
  <c r="N14"/>
  <c r="AD14"/>
  <c r="N15"/>
  <c r="AF19"/>
  <c r="AF20"/>
  <c r="H15" i="16"/>
  <c r="AL17"/>
  <c r="V11"/>
  <c r="V15"/>
  <c r="V5"/>
  <c r="AB20"/>
  <c r="AA21" i="6"/>
  <c r="M21" i="16"/>
  <c r="H9"/>
  <c r="M5"/>
  <c r="AA5" i="6"/>
  <c r="V19" i="16"/>
  <c r="AA20" i="13"/>
  <c r="AA15" i="6"/>
  <c r="H26" i="16"/>
  <c r="AB27"/>
  <c r="M26"/>
  <c r="G19" i="6"/>
  <c r="H20" i="16"/>
  <c r="AI12"/>
  <c r="AM12"/>
  <c r="AB14"/>
  <c r="AB10"/>
  <c r="M22"/>
  <c r="H25"/>
  <c r="H27"/>
  <c r="H17"/>
  <c r="H16"/>
  <c r="AB16"/>
  <c r="M20"/>
  <c r="AI7"/>
  <c r="AM7"/>
  <c r="AI27"/>
  <c r="AM27"/>
  <c r="M25"/>
  <c r="H24"/>
  <c r="M19"/>
  <c r="AB24"/>
  <c r="AB26"/>
  <c r="V27"/>
  <c r="V24"/>
  <c r="AB25"/>
  <c r="V26"/>
  <c r="M24"/>
  <c r="M27"/>
  <c r="V25"/>
  <c r="AB17"/>
  <c r="AB15"/>
  <c r="AB11"/>
  <c r="AB12"/>
  <c r="AB9"/>
  <c r="V7"/>
  <c r="H22"/>
  <c r="M9"/>
  <c r="M7"/>
  <c r="H4"/>
  <c r="H7"/>
  <c r="AB6"/>
  <c r="AB4"/>
  <c r="AB7"/>
  <c r="V20"/>
  <c r="V22"/>
  <c r="M14"/>
  <c r="AF22"/>
  <c r="AL22"/>
  <c r="M11"/>
  <c r="M16"/>
  <c r="M4"/>
  <c r="H10"/>
  <c r="H11"/>
  <c r="H14"/>
  <c r="M17"/>
  <c r="H6"/>
  <c r="V12"/>
  <c r="V9"/>
  <c r="V21"/>
  <c r="AD11"/>
  <c r="AF12"/>
  <c r="AL12"/>
  <c r="H19"/>
  <c r="M6"/>
  <c r="M10"/>
  <c r="H21"/>
  <c r="M15"/>
  <c r="V10"/>
  <c r="V14"/>
  <c r="V16"/>
  <c r="V17"/>
  <c r="AB22"/>
  <c r="AB21"/>
  <c r="AB19"/>
  <c r="H5"/>
  <c r="V4"/>
  <c r="H12"/>
  <c r="V6"/>
  <c r="M12"/>
  <c r="AB5"/>
  <c r="AA4" i="6"/>
  <c r="L11"/>
  <c r="L10"/>
  <c r="L14" i="13"/>
  <c r="AA16"/>
  <c r="L15" i="6"/>
  <c r="G16"/>
  <c r="L9"/>
  <c r="AA16"/>
  <c r="G12" i="13"/>
  <c r="AA6"/>
  <c r="AE11" i="6"/>
  <c r="AH7"/>
  <c r="U16"/>
  <c r="U20"/>
  <c r="G21"/>
  <c r="AH16"/>
  <c r="AH17"/>
  <c r="U11"/>
  <c r="AA11"/>
  <c r="U21"/>
  <c r="U19"/>
  <c r="AA22"/>
  <c r="U17"/>
  <c r="AH11"/>
  <c r="AH12"/>
  <c r="U12"/>
  <c r="U10"/>
  <c r="AA6"/>
  <c r="AA7"/>
  <c r="U6"/>
  <c r="U7"/>
  <c r="L21"/>
  <c r="L22"/>
  <c r="G14"/>
  <c r="L17"/>
  <c r="G15"/>
  <c r="L16"/>
  <c r="G9"/>
  <c r="G11"/>
  <c r="G6"/>
  <c r="U5"/>
  <c r="U4"/>
  <c r="AG16"/>
  <c r="AG17"/>
  <c r="AI17"/>
  <c r="G17"/>
  <c r="AA9"/>
  <c r="AA12"/>
  <c r="U9"/>
  <c r="AA19"/>
  <c r="AA10"/>
  <c r="AA20"/>
  <c r="L5"/>
  <c r="G22"/>
  <c r="AG6"/>
  <c r="AG7"/>
  <c r="AI7"/>
  <c r="U15"/>
  <c r="G12"/>
  <c r="U22"/>
  <c r="L4"/>
  <c r="G20"/>
  <c r="AD10"/>
  <c r="AD11"/>
  <c r="L19"/>
  <c r="G7"/>
  <c r="AE21"/>
  <c r="L20"/>
  <c r="L6"/>
  <c r="G10"/>
  <c r="AA14"/>
  <c r="L14"/>
  <c r="AG11"/>
  <c r="AG12"/>
  <c r="AG21"/>
  <c r="AG22"/>
  <c r="AD20"/>
  <c r="AA17"/>
  <c r="L7"/>
  <c r="G5"/>
  <c r="G4"/>
  <c r="L12"/>
  <c r="U14"/>
  <c r="AD16"/>
  <c r="AF17"/>
  <c r="AL17"/>
  <c r="AF7"/>
  <c r="AL7"/>
  <c r="U21" i="13"/>
  <c r="U11"/>
  <c r="U10"/>
  <c r="L4"/>
  <c r="G21"/>
  <c r="G22"/>
  <c r="G11"/>
  <c r="AA10"/>
  <c r="L11"/>
  <c r="G15"/>
  <c r="U20"/>
  <c r="U16"/>
  <c r="AA11"/>
  <c r="U7"/>
  <c r="L21"/>
  <c r="L16"/>
  <c r="L17"/>
  <c r="G16"/>
  <c r="L5"/>
  <c r="G5"/>
  <c r="G6"/>
  <c r="L7"/>
  <c r="L6"/>
  <c r="G7"/>
  <c r="AG21"/>
  <c r="AG22"/>
  <c r="AI22"/>
  <c r="L15"/>
  <c r="AA22"/>
  <c r="AA21"/>
  <c r="AA12"/>
  <c r="AA19"/>
  <c r="AH21"/>
  <c r="AH22"/>
  <c r="G4"/>
  <c r="U5"/>
  <c r="L10"/>
  <c r="L20"/>
  <c r="AG11"/>
  <c r="AG12"/>
  <c r="AI12"/>
  <c r="AA14"/>
  <c r="AA4"/>
  <c r="U9"/>
  <c r="AH12"/>
  <c r="AA9"/>
  <c r="U6"/>
  <c r="L9"/>
  <c r="AA5"/>
  <c r="L19"/>
  <c r="U14"/>
  <c r="G17"/>
  <c r="U4"/>
  <c r="L22"/>
  <c r="G20"/>
  <c r="G19"/>
  <c r="L12"/>
  <c r="G10"/>
  <c r="G9"/>
  <c r="AG17"/>
  <c r="AI17"/>
  <c r="AM17"/>
  <c r="AG6"/>
  <c r="AG7"/>
  <c r="AI7"/>
  <c r="AM7"/>
  <c r="AA17"/>
  <c r="AA15"/>
  <c r="G14"/>
  <c r="U15"/>
  <c r="U17"/>
  <c r="AD5"/>
  <c r="AD6"/>
  <c r="AF7"/>
  <c r="AD15"/>
  <c r="AD16"/>
  <c r="U22"/>
  <c r="U12"/>
  <c r="U19"/>
  <c r="AA7"/>
  <c r="AD10"/>
  <c r="AF22"/>
  <c r="AL22"/>
  <c r="AE6"/>
  <c r="H15" i="6"/>
  <c r="I16" i="16"/>
  <c r="V5" i="6"/>
  <c r="I26" i="16"/>
  <c r="AC16"/>
  <c r="W21"/>
  <c r="V19" i="6"/>
  <c r="N21" i="16"/>
  <c r="N26"/>
  <c r="AC26"/>
  <c r="W26"/>
  <c r="AC11"/>
  <c r="W11"/>
  <c r="AC6"/>
  <c r="I11"/>
  <c r="N11"/>
  <c r="AC21"/>
  <c r="I21"/>
  <c r="X22"/>
  <c r="W6"/>
  <c r="N16"/>
  <c r="I6"/>
  <c r="W16"/>
  <c r="X17"/>
  <c r="N6"/>
  <c r="AL7" i="13"/>
  <c r="AB7" i="6"/>
  <c r="AB21"/>
  <c r="H20"/>
  <c r="H9"/>
  <c r="M9"/>
  <c r="V11"/>
  <c r="H16"/>
  <c r="H14" i="13"/>
  <c r="AB15" i="6"/>
  <c r="V14"/>
  <c r="V6"/>
  <c r="AB5" i="13"/>
  <c r="AM7" i="6"/>
  <c r="H5" i="13"/>
  <c r="AB6" i="6"/>
  <c r="V21"/>
  <c r="V20"/>
  <c r="V22"/>
  <c r="AM17"/>
  <c r="H6" i="13"/>
  <c r="H22"/>
  <c r="H14" i="6"/>
  <c r="V10" i="13"/>
  <c r="AB12"/>
  <c r="M17"/>
  <c r="AB4" i="6"/>
  <c r="H22"/>
  <c r="H17"/>
  <c r="M21"/>
  <c r="H11"/>
  <c r="AB16"/>
  <c r="AB5"/>
  <c r="H19"/>
  <c r="H21"/>
  <c r="H12"/>
  <c r="H10"/>
  <c r="H6"/>
  <c r="M6"/>
  <c r="M5"/>
  <c r="M14"/>
  <c r="M16"/>
  <c r="M17"/>
  <c r="M15"/>
  <c r="V9"/>
  <c r="V12"/>
  <c r="AI12"/>
  <c r="AM12"/>
  <c r="V16"/>
  <c r="H7"/>
  <c r="AB22"/>
  <c r="AB19"/>
  <c r="AB12"/>
  <c r="AB11"/>
  <c r="AB9"/>
  <c r="AI22"/>
  <c r="AM22"/>
  <c r="M11"/>
  <c r="AB20"/>
  <c r="M19"/>
  <c r="V10"/>
  <c r="AD21"/>
  <c r="AF22"/>
  <c r="AL22"/>
  <c r="M22"/>
  <c r="M12"/>
  <c r="AB14"/>
  <c r="AB17"/>
  <c r="V4"/>
  <c r="V7"/>
  <c r="H4"/>
  <c r="M10"/>
  <c r="V17"/>
  <c r="V15"/>
  <c r="AF12"/>
  <c r="AL12"/>
  <c r="M4"/>
  <c r="H5"/>
  <c r="M7"/>
  <c r="M20"/>
  <c r="AB10"/>
  <c r="AM12" i="13"/>
  <c r="AM22"/>
  <c r="M21"/>
  <c r="AB19"/>
  <c r="M5"/>
  <c r="M6"/>
  <c r="H20"/>
  <c r="M7"/>
  <c r="M11"/>
  <c r="M10"/>
  <c r="V19"/>
  <c r="AB7"/>
  <c r="V4"/>
  <c r="H15"/>
  <c r="M16"/>
  <c r="H10"/>
  <c r="M4"/>
  <c r="AB14"/>
  <c r="AB16"/>
  <c r="H4"/>
  <c r="H7"/>
  <c r="V9"/>
  <c r="AB21"/>
  <c r="M14"/>
  <c r="V6"/>
  <c r="H9"/>
  <c r="H12"/>
  <c r="AB9"/>
  <c r="AB11"/>
  <c r="AB10"/>
  <c r="AB6"/>
  <c r="AB4"/>
  <c r="M19"/>
  <c r="H11"/>
  <c r="H17"/>
  <c r="AB17"/>
  <c r="AB22"/>
  <c r="M22"/>
  <c r="H19"/>
  <c r="H21"/>
  <c r="V20"/>
  <c r="AF17"/>
  <c r="AL17"/>
  <c r="M20"/>
  <c r="V7"/>
  <c r="V14"/>
  <c r="M15"/>
  <c r="V5"/>
  <c r="V22"/>
  <c r="V21"/>
  <c r="V16"/>
  <c r="H16"/>
  <c r="M9"/>
  <c r="M12"/>
  <c r="V12"/>
  <c r="AB15"/>
  <c r="AD11"/>
  <c r="AF12"/>
  <c r="AL12"/>
  <c r="V17"/>
  <c r="AB20"/>
  <c r="V11"/>
  <c r="V15"/>
  <c r="AK12" i="16"/>
  <c r="E12" i="7"/>
  <c r="B4" i="14"/>
  <c r="AK17" i="16"/>
  <c r="E17" i="7"/>
  <c r="B5" i="14"/>
  <c r="W21" i="6"/>
  <c r="AC21" i="13"/>
  <c r="X27" i="16"/>
  <c r="AC6" i="6"/>
  <c r="N6" i="13"/>
  <c r="AK22" i="16"/>
  <c r="E22" i="7"/>
  <c r="B6" i="14"/>
  <c r="X12" i="16"/>
  <c r="AK7"/>
  <c r="AK27"/>
  <c r="E27" i="7"/>
  <c r="B7" i="14"/>
  <c r="X7" i="16"/>
  <c r="N11" i="6"/>
  <c r="N11" i="13"/>
  <c r="I16" i="6"/>
  <c r="I11"/>
  <c r="W16"/>
  <c r="I21"/>
  <c r="N6"/>
  <c r="N21"/>
  <c r="AC11"/>
  <c r="W6"/>
  <c r="AC16"/>
  <c r="AC21"/>
  <c r="AK22"/>
  <c r="E51" i="7"/>
  <c r="B15" i="14"/>
  <c r="I6" i="6"/>
  <c r="W11"/>
  <c r="N16"/>
  <c r="W21" i="13"/>
  <c r="W6"/>
  <c r="AC6"/>
  <c r="I16"/>
  <c r="I6"/>
  <c r="AC11"/>
  <c r="N16"/>
  <c r="W11"/>
  <c r="W16"/>
  <c r="I11"/>
  <c r="I21"/>
  <c r="N21"/>
  <c r="AC16"/>
  <c r="E7" i="7"/>
  <c r="AK22" i="13"/>
  <c r="E75" i="7"/>
  <c r="B23" i="14"/>
  <c r="X22" i="6"/>
  <c r="X12"/>
  <c r="AK7"/>
  <c r="E36" i="7"/>
  <c r="B12" i="14"/>
  <c r="AK12" i="13"/>
  <c r="E65" i="7"/>
  <c r="B21" i="14"/>
  <c r="AK7" i="13"/>
  <c r="E60" i="7"/>
  <c r="B20" i="14"/>
  <c r="X17" i="6"/>
  <c r="AK12"/>
  <c r="E41" i="7"/>
  <c r="B13" i="14"/>
  <c r="X7" i="13"/>
  <c r="X22"/>
  <c r="X7" i="6"/>
  <c r="AK17"/>
  <c r="E46" i="7"/>
  <c r="AK17" i="13"/>
  <c r="X17"/>
  <c r="X12"/>
  <c r="E70" i="7"/>
  <c r="B22" i="14"/>
  <c r="B24"/>
  <c r="B3"/>
  <c r="B8"/>
  <c r="E28" i="7"/>
  <c r="E52"/>
  <c r="B14" i="14"/>
  <c r="B16"/>
  <c r="B26"/>
  <c r="E76" i="7"/>
</calcChain>
</file>

<file path=xl/sharedStrings.xml><?xml version="1.0" encoding="utf-8"?>
<sst xmlns="http://schemas.openxmlformats.org/spreadsheetml/2006/main" count="227" uniqueCount="74">
  <si>
    <t>Reference</t>
  </si>
  <si>
    <t>Test</t>
  </si>
  <si>
    <t>Delta-dB</t>
  </si>
  <si>
    <t>Upper</t>
  </si>
  <si>
    <t>Lower</t>
  </si>
  <si>
    <t>%BIT</t>
  </si>
  <si>
    <t>%BIT high</t>
  </si>
  <si>
    <t>%BIT low</t>
  </si>
  <si>
    <t>Dpsnr</t>
  </si>
  <si>
    <t>Drate</t>
  </si>
  <si>
    <t>kbps</t>
  </si>
  <si>
    <t>Psnr</t>
  </si>
  <si>
    <t>log10(kbps)</t>
  </si>
  <si>
    <t>log^2</t>
  </si>
  <si>
    <t>log^3</t>
  </si>
  <si>
    <t>Determinants</t>
  </si>
  <si>
    <t>4 eq.coeffs</t>
  </si>
  <si>
    <t>Limits/intgral</t>
  </si>
  <si>
    <t>Psnr^2</t>
  </si>
  <si>
    <t>Psnr^3</t>
  </si>
  <si>
    <t>Integral</t>
  </si>
  <si>
    <t>eq.coeffs</t>
  </si>
  <si>
    <t>3 eq.coeffs</t>
  </si>
  <si>
    <t>bdrate</t>
  </si>
  <si>
    <t>BasketballPass</t>
    <phoneticPr fontId="1" type="noConversion"/>
  </si>
  <si>
    <t>BlowingBubbles</t>
    <phoneticPr fontId="1" type="noConversion"/>
  </si>
  <si>
    <t>BQSquare</t>
    <phoneticPr fontId="1" type="noConversion"/>
  </si>
  <si>
    <t>RaceHorses</t>
    <phoneticPr fontId="1" type="noConversion"/>
  </si>
  <si>
    <t>Anchor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</si>
  <si>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</si>
  <si>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</si>
  <si>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</si>
  <si>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</si>
  <si>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</si>
  <si>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</si>
  <si>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RaceHorses</t>
    <phoneticPr fontId="1" type="noConversion"/>
  </si>
  <si>
    <t>QP</t>
    <phoneticPr fontId="1" type="noConversion"/>
  </si>
  <si>
    <t>Avg.</t>
    <phoneticPr fontId="1" type="noConversion"/>
  </si>
  <si>
    <t>Avg.</t>
    <phoneticPr fontId="1" type="noConversion"/>
  </si>
  <si>
    <t>classD</t>
    <phoneticPr fontId="1" type="noConversion"/>
  </si>
  <si>
    <t>BasketballPass</t>
    <phoneticPr fontId="1" type="noConversion"/>
  </si>
  <si>
    <t>BlowingBubbles</t>
    <phoneticPr fontId="1" type="noConversion"/>
  </si>
  <si>
    <t>BQSquare</t>
    <phoneticPr fontId="1" type="noConversion"/>
  </si>
  <si>
    <t>ClassC</t>
    <phoneticPr fontId="1" type="noConversion"/>
  </si>
  <si>
    <t>seq.</t>
    <phoneticPr fontId="1" type="noConversion"/>
  </si>
  <si>
    <t>BasketballDrive</t>
    <phoneticPr fontId="1" type="noConversion"/>
  </si>
  <si>
    <t>ParkScene</t>
    <phoneticPr fontId="1" type="noConversion"/>
  </si>
  <si>
    <t>ClassB</t>
    <phoneticPr fontId="1" type="noConversion"/>
  </si>
  <si>
    <t>BQTerrace</t>
    <phoneticPr fontId="1" type="noConversion"/>
  </si>
  <si>
    <t>Cactus</t>
    <phoneticPr fontId="1" type="noConversion"/>
  </si>
  <si>
    <t>Kimono</t>
    <phoneticPr fontId="1" type="noConversion"/>
  </si>
  <si>
    <t>BQTerrace</t>
    <phoneticPr fontId="1" type="noConversion"/>
  </si>
  <si>
    <t>Avg.</t>
    <phoneticPr fontId="1" type="noConversion"/>
  </si>
  <si>
    <t>Avg. all</t>
    <phoneticPr fontId="1" type="noConversion"/>
  </si>
  <si>
    <t>classB(100frame)</t>
    <phoneticPr fontId="1" type="noConversion"/>
  </si>
  <si>
    <t>seq.</t>
    <phoneticPr fontId="1" type="noConversion"/>
  </si>
  <si>
    <t>BasketballDrive</t>
    <phoneticPr fontId="1" type="noConversion"/>
  </si>
  <si>
    <t>BQTerrace</t>
    <phoneticPr fontId="1" type="noConversion"/>
  </si>
  <si>
    <t>Cactus</t>
    <phoneticPr fontId="1" type="noConversion"/>
  </si>
  <si>
    <t>kimono</t>
    <phoneticPr fontId="1" type="noConversion"/>
  </si>
  <si>
    <t>ParkScene</t>
    <phoneticPr fontId="1" type="noConversion"/>
  </si>
  <si>
    <t>classC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</si>
  <si>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</si>
  <si>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</si>
  <si>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</si>
  <si>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RaceHorses</t>
    <phoneticPr fontId="1" type="noConversion"/>
  </si>
  <si>
    <t>classD</t>
    <phoneticPr fontId="1" type="noConversion"/>
  </si>
  <si>
    <t>BasketballPass</t>
    <phoneticPr fontId="1" type="noConversion"/>
  </si>
  <si>
    <t>BlowingBubbles</t>
    <phoneticPr fontId="1" type="noConversion"/>
  </si>
  <si>
    <t>BQSquare</t>
    <phoneticPr fontId="1" type="noConversion"/>
  </si>
  <si>
    <t>RaceHorses</t>
    <phoneticPr fontId="1" type="noConversion"/>
  </si>
  <si>
    <t>TMuC</t>
    <phoneticPr fontId="1" type="noConversion"/>
  </si>
  <si>
    <t>proposed</t>
    <phoneticPr fontId="1" type="noConversion"/>
  </si>
  <si>
    <t>proposed</t>
    <phoneticPr fontId="1" type="noConversion"/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</si>
</sst>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_ "/>
    <numFmt numFmtId="166" formatCode="0.00000"/>
  </numFmts>
  <fonts count="35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</font>
    <font>
      <sz val="9"/>
      <name val="Arial"/>
      <family val="2"/>
    </font>
    <font>
      <sz val="11"/>
      <color indexed="8"/>
      <name val="Calibri"/>
      <family val="2"/>
      <charset val="129"/>
    </font>
    <font>
      <sz val="10"/>
      <name val="Verdana"/>
      <family val="2"/>
    </font>
    <font>
      <sz val="9"/>
      <color indexed="8"/>
      <name val="Calibri"/>
      <family val="2"/>
      <charset val="129"/>
    </font>
    <font>
      <sz val="9"/>
      <name val="Cambria"/>
      <family val="3"/>
      <charset val="129"/>
    </font>
    <font>
      <sz val="9"/>
      <color indexed="8"/>
      <name val="Cambria"/>
      <family val="3"/>
      <charset val="129"/>
    </font>
    <font>
      <b/>
      <sz val="9"/>
      <color indexed="8"/>
      <name val="Calibri"/>
      <family val="3"/>
      <charset val="129"/>
    </font>
    <font>
      <b/>
      <sz val="9"/>
      <color indexed="12"/>
      <name val="Cambria"/>
      <family val="3"/>
      <charset val="129"/>
    </font>
    <font>
      <b/>
      <sz val="9"/>
      <color indexed="12"/>
      <name val="Calibri"/>
      <family val="3"/>
      <charset val="129"/>
    </font>
    <font>
      <sz val="9"/>
      <color indexed="8"/>
      <name val="Arial"/>
      <family val="2"/>
    </font>
    <font>
      <sz val="9"/>
      <color indexed="8"/>
      <name val="Calibri"/>
      <family val="3"/>
      <charset val="129"/>
    </font>
    <font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indexed="8"/>
      <name val="Cambria"/>
      <family val="3"/>
      <charset val="129"/>
    </font>
    <font>
      <sz val="9"/>
      <color indexed="8"/>
      <name val="Calibri"/>
      <family val="3"/>
      <charset val="129"/>
    </font>
    <font>
      <b/>
      <sz val="9"/>
      <color indexed="10"/>
      <name val="Cambria"/>
      <family val="3"/>
      <charset val="129"/>
    </font>
    <font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sz val="11"/>
      <color rgb="FF9C6500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8"/>
      <color theme="3"/>
      <name val="Cambria"/>
      <family val="2"/>
      <charset val="129"/>
      <scheme val="major"/>
    </font>
    <font>
      <b/>
      <sz val="11"/>
      <color theme="1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16" applyNumberFormat="0" applyAlignment="0" applyProtection="0">
      <alignment vertical="center"/>
    </xf>
    <xf numFmtId="0" fontId="22" fillId="34" borderId="1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6" borderId="16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" fillId="38" borderId="22" applyNumberFormat="0" applyFont="0" applyAlignment="0" applyProtection="0">
      <alignment vertical="center"/>
    </xf>
    <xf numFmtId="0" fontId="31" fillId="33" borderId="2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</cellStyleXfs>
  <cellXfs count="120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2" borderId="0" xfId="0" applyFont="1" applyFill="1">
      <alignment vertical="center"/>
    </xf>
    <xf numFmtId="0" fontId="8" fillId="0" borderId="0" xfId="0" applyFont="1">
      <alignment vertical="center"/>
    </xf>
    <xf numFmtId="0" fontId="8" fillId="3" borderId="0" xfId="0" applyFont="1" applyFill="1">
      <alignment vertical="center"/>
    </xf>
    <xf numFmtId="0" fontId="6" fillId="0" borderId="1" xfId="0" applyFont="1" applyFill="1" applyBorder="1" applyAlignment="1"/>
    <xf numFmtId="0" fontId="7" fillId="0" borderId="1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2" fillId="0" borderId="0" xfId="0" applyFont="1" applyAlignment="1"/>
    <xf numFmtId="0" fontId="2" fillId="4" borderId="0" xfId="0" applyFont="1" applyFill="1" applyAlignment="1"/>
    <xf numFmtId="0" fontId="2" fillId="5" borderId="0" xfId="0" applyFont="1" applyFill="1" applyAlignment="1"/>
    <xf numFmtId="0" fontId="5" fillId="5" borderId="0" xfId="0" applyFont="1" applyFill="1" applyAlignment="1"/>
    <xf numFmtId="0" fontId="5" fillId="0" borderId="0" xfId="0" applyFont="1" applyAlignment="1"/>
    <xf numFmtId="166" fontId="2" fillId="0" borderId="0" xfId="0" applyNumberFormat="1" applyFont="1" applyAlignment="1"/>
    <xf numFmtId="164" fontId="5" fillId="0" borderId="0" xfId="0" applyNumberFormat="1" applyFont="1" applyAlignment="1"/>
    <xf numFmtId="0" fontId="2" fillId="6" borderId="0" xfId="0" applyFont="1" applyFill="1" applyAlignment="1"/>
    <xf numFmtId="0" fontId="5" fillId="0" borderId="0" xfId="0" applyFont="1" applyBorder="1">
      <alignment vertical="center"/>
    </xf>
    <xf numFmtId="0" fontId="2" fillId="0" borderId="0" xfId="0" applyFont="1" applyBorder="1" applyAlignment="1"/>
    <xf numFmtId="0" fontId="2" fillId="4" borderId="0" xfId="0" applyFont="1" applyFill="1" applyBorder="1" applyAlignment="1"/>
    <xf numFmtId="0" fontId="2" fillId="0" borderId="0" xfId="0" applyFont="1" applyFill="1" applyBorder="1" applyAlignment="1"/>
    <xf numFmtId="0" fontId="2" fillId="5" borderId="0" xfId="0" applyFont="1" applyFill="1" applyBorder="1" applyAlignment="1"/>
    <xf numFmtId="0" fontId="5" fillId="5" borderId="0" xfId="0" applyFont="1" applyFill="1" applyBorder="1" applyAlignment="1"/>
    <xf numFmtId="0" fontId="5" fillId="0" borderId="0" xfId="0" applyFont="1" applyBorder="1" applyAlignment="1"/>
    <xf numFmtId="166" fontId="2" fillId="0" borderId="0" xfId="0" applyNumberFormat="1" applyFont="1" applyBorder="1" applyAlignment="1"/>
    <xf numFmtId="164" fontId="5" fillId="0" borderId="0" xfId="0" applyNumberFormat="1" applyFont="1" applyBorder="1" applyAlignment="1"/>
    <xf numFmtId="164" fontId="2" fillId="0" borderId="0" xfId="0" applyNumberFormat="1" applyFont="1" applyBorder="1" applyAlignment="1"/>
    <xf numFmtId="166" fontId="5" fillId="0" borderId="0" xfId="0" applyNumberFormat="1" applyFont="1" applyBorder="1" applyAlignment="1"/>
    <xf numFmtId="164" fontId="11" fillId="0" borderId="0" xfId="0" applyNumberFormat="1" applyFont="1" applyFill="1" applyBorder="1" applyAlignment="1"/>
    <xf numFmtId="164" fontId="7" fillId="0" borderId="2" xfId="0" applyNumberFormat="1" applyFont="1" applyFill="1" applyBorder="1" applyAlignment="1"/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164" fontId="7" fillId="0" borderId="4" xfId="0" applyNumberFormat="1" applyFont="1" applyFill="1" applyBorder="1" applyAlignment="1"/>
    <xf numFmtId="164" fontId="7" fillId="0" borderId="5" xfId="0" applyNumberFormat="1" applyFont="1" applyFill="1" applyBorder="1" applyAlignment="1"/>
    <xf numFmtId="0" fontId="7" fillId="0" borderId="3" xfId="0" applyFont="1" applyFill="1" applyBorder="1">
      <alignment vertical="center"/>
    </xf>
    <xf numFmtId="164" fontId="6" fillId="0" borderId="4" xfId="0" applyNumberFormat="1" applyFont="1" applyFill="1" applyBorder="1" applyAlignment="1"/>
    <xf numFmtId="164" fontId="6" fillId="0" borderId="5" xfId="0" applyNumberFormat="1" applyFont="1" applyFill="1" applyBorder="1" applyAlignment="1"/>
    <xf numFmtId="0" fontId="6" fillId="0" borderId="4" xfId="0" applyFont="1" applyFill="1" applyBorder="1">
      <alignment vertical="center"/>
    </xf>
    <xf numFmtId="0" fontId="12" fillId="0" borderId="0" xfId="0" applyFont="1" applyFill="1">
      <alignment vertical="center"/>
    </xf>
    <xf numFmtId="0" fontId="12" fillId="3" borderId="0" xfId="0" applyFont="1" applyFill="1">
      <alignment vertical="center"/>
    </xf>
    <xf numFmtId="0" fontId="6" fillId="0" borderId="6" xfId="0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" fillId="0" borderId="0" xfId="0" applyNumberFormat="1" applyFont="1" applyFill="1" applyBorder="1" applyAlignment="1"/>
    <xf numFmtId="165" fontId="10" fillId="0" borderId="1" xfId="0" applyNumberFormat="1" applyFont="1" applyBorder="1">
      <alignment vertical="center"/>
    </xf>
    <xf numFmtId="0" fontId="6" fillId="0" borderId="7" xfId="0" applyFont="1" applyFill="1" applyBorder="1" applyAlignment="1"/>
    <xf numFmtId="164" fontId="2" fillId="0" borderId="7" xfId="0" applyNumberFormat="1" applyFont="1" applyFill="1" applyBorder="1" applyAlignment="1"/>
    <xf numFmtId="164" fontId="5" fillId="0" borderId="7" xfId="0" applyNumberFormat="1" applyFont="1" applyFill="1" applyBorder="1" applyAlignment="1"/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/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/>
    <xf numFmtId="164" fontId="7" fillId="0" borderId="0" xfId="0" applyNumberFormat="1" applyFont="1" applyFill="1" applyBorder="1" applyAlignment="1"/>
    <xf numFmtId="0" fontId="7" fillId="0" borderId="0" xfId="0" applyFont="1" applyFill="1" applyBorder="1">
      <alignment vertical="center"/>
    </xf>
    <xf numFmtId="164" fontId="2" fillId="0" borderId="2" xfId="0" applyNumberFormat="1" applyFont="1" applyFill="1" applyBorder="1" applyAlignment="1"/>
    <xf numFmtId="164" fontId="5" fillId="0" borderId="2" xfId="0" applyNumberFormat="1" applyFont="1" applyFill="1" applyBorder="1" applyAlignment="1"/>
    <xf numFmtId="0" fontId="5" fillId="0" borderId="2" xfId="0" applyFont="1" applyFill="1" applyBorder="1">
      <alignment vertical="center"/>
    </xf>
    <xf numFmtId="0" fontId="5" fillId="0" borderId="2" xfId="0" applyFont="1" applyFill="1" applyBorder="1" applyAlignment="1"/>
    <xf numFmtId="165" fontId="12" fillId="0" borderId="1" xfId="0" applyNumberFormat="1" applyFont="1" applyBorder="1">
      <alignment vertical="center"/>
    </xf>
    <xf numFmtId="0" fontId="7" fillId="0" borderId="0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2" fillId="5" borderId="0" xfId="0" applyFont="1" applyFill="1">
      <alignment vertical="center"/>
    </xf>
    <xf numFmtId="0" fontId="8" fillId="5" borderId="0" xfId="0" applyFont="1" applyFill="1">
      <alignment vertical="center"/>
    </xf>
    <xf numFmtId="165" fontId="13" fillId="0" borderId="4" xfId="0" applyNumberFormat="1" applyFont="1" applyFill="1" applyBorder="1" applyAlignment="1">
      <alignment vertical="center"/>
    </xf>
    <xf numFmtId="165" fontId="13" fillId="0" borderId="8" xfId="0" applyNumberFormat="1" applyFont="1" applyFill="1" applyBorder="1" applyAlignment="1">
      <alignment vertical="center"/>
    </xf>
    <xf numFmtId="164" fontId="14" fillId="0" borderId="5" xfId="0" applyNumberFormat="1" applyFont="1" applyFill="1" applyBorder="1" applyAlignment="1"/>
    <xf numFmtId="164" fontId="14" fillId="0" borderId="9" xfId="0" applyNumberFormat="1" applyFont="1" applyFill="1" applyBorder="1" applyAlignment="1"/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left"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9" xfId="0" applyNumberFormat="1" applyFont="1" applyFill="1" applyBorder="1" applyAlignment="1">
      <alignment vertical="center"/>
    </xf>
    <xf numFmtId="165" fontId="12" fillId="0" borderId="0" xfId="0" applyNumberFormat="1" applyFont="1">
      <alignment vertical="center"/>
    </xf>
    <xf numFmtId="0" fontId="10" fillId="0" borderId="1" xfId="0" applyFont="1" applyBorder="1">
      <alignment vertical="center"/>
    </xf>
    <xf numFmtId="0" fontId="17" fillId="0" borderId="4" xfId="0" applyFont="1" applyFill="1" applyBorder="1" applyAlignment="1"/>
    <xf numFmtId="164" fontId="6" fillId="6" borderId="5" xfId="0" applyNumberFormat="1" applyFont="1" applyFill="1" applyBorder="1" applyAlignment="1"/>
    <xf numFmtId="164" fontId="6" fillId="6" borderId="9" xfId="0" applyNumberFormat="1" applyFont="1" applyFill="1" applyBorder="1" applyAlignment="1"/>
    <xf numFmtId="165" fontId="13" fillId="0" borderId="6" xfId="0" applyNumberFormat="1" applyFont="1" applyFill="1" applyBorder="1" applyAlignment="1">
      <alignment vertical="center"/>
    </xf>
    <xf numFmtId="165" fontId="13" fillId="0" borderId="10" xfId="0" applyNumberFormat="1" applyFont="1" applyFill="1" applyBorder="1" applyAlignment="1">
      <alignment vertical="center"/>
    </xf>
    <xf numFmtId="0" fontId="6" fillId="0" borderId="0" xfId="0" applyFont="1" applyFill="1" applyBorder="1">
      <alignment vertical="center"/>
    </xf>
    <xf numFmtId="0" fontId="6" fillId="0" borderId="1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165" fontId="12" fillId="0" borderId="3" xfId="0" applyNumberFormat="1" applyFont="1" applyBorder="1">
      <alignment vertical="center"/>
    </xf>
    <xf numFmtId="165" fontId="12" fillId="0" borderId="14" xfId="0" applyNumberFormat="1" applyFont="1" applyBorder="1">
      <alignment vertical="center"/>
    </xf>
    <xf numFmtId="165" fontId="12" fillId="0" borderId="4" xfId="0" applyNumberFormat="1" applyFont="1" applyBorder="1">
      <alignment vertical="center"/>
    </xf>
    <xf numFmtId="165" fontId="12" fillId="0" borderId="8" xfId="0" applyNumberFormat="1" applyFont="1" applyBorder="1">
      <alignment vertical="center"/>
    </xf>
    <xf numFmtId="165" fontId="12" fillId="0" borderId="5" xfId="0" applyNumberFormat="1" applyFont="1" applyBorder="1">
      <alignment vertical="center"/>
    </xf>
    <xf numFmtId="165" fontId="12" fillId="0" borderId="9" xfId="0" applyNumberFormat="1" applyFont="1" applyBorder="1">
      <alignment vertical="center"/>
    </xf>
    <xf numFmtId="165" fontId="12" fillId="0" borderId="7" xfId="0" applyNumberFormat="1" applyFont="1" applyBorder="1">
      <alignment vertical="center"/>
    </xf>
    <xf numFmtId="165" fontId="12" fillId="0" borderId="0" xfId="0" applyNumberFormat="1" applyFont="1" applyBorder="1">
      <alignment vertical="center"/>
    </xf>
    <xf numFmtId="165" fontId="12" fillId="0" borderId="2" xfId="0" applyNumberFormat="1" applyFont="1" applyBorder="1">
      <alignment vertical="center"/>
    </xf>
    <xf numFmtId="0" fontId="12" fillId="7" borderId="0" xfId="0" applyFont="1" applyFill="1">
      <alignment vertical="center"/>
    </xf>
    <xf numFmtId="165" fontId="12" fillId="7" borderId="3" xfId="0" applyNumberFormat="1" applyFont="1" applyFill="1" applyBorder="1">
      <alignment vertical="center"/>
    </xf>
    <xf numFmtId="165" fontId="12" fillId="7" borderId="14" xfId="0" applyNumberFormat="1" applyFont="1" applyFill="1" applyBorder="1">
      <alignment vertical="center"/>
    </xf>
    <xf numFmtId="165" fontId="12" fillId="7" borderId="4" xfId="0" applyNumberFormat="1" applyFont="1" applyFill="1" applyBorder="1">
      <alignment vertical="center"/>
    </xf>
    <xf numFmtId="165" fontId="12" fillId="7" borderId="8" xfId="0" applyNumberFormat="1" applyFont="1" applyFill="1" applyBorder="1">
      <alignment vertical="center"/>
    </xf>
    <xf numFmtId="165" fontId="12" fillId="7" borderId="5" xfId="0" applyNumberFormat="1" applyFont="1" applyFill="1" applyBorder="1">
      <alignment vertical="center"/>
    </xf>
    <xf numFmtId="165" fontId="12" fillId="7" borderId="9" xfId="0" applyNumberFormat="1" applyFont="1" applyFill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165" fontId="13" fillId="7" borderId="12" xfId="0" applyNumberFormat="1" applyFont="1" applyFill="1" applyBorder="1" applyAlignment="1">
      <alignment horizontal="right" vertical="center"/>
    </xf>
    <xf numFmtId="165" fontId="12" fillId="7" borderId="1" xfId="0" applyNumberFormat="1" applyFont="1" applyFill="1" applyBorder="1" applyAlignment="1">
      <alignment horizontal="right" vertical="center"/>
    </xf>
    <xf numFmtId="0" fontId="12" fillId="7" borderId="1" xfId="0" applyFont="1" applyFill="1" applyBorder="1" applyAlignment="1">
      <alignment horizontal="right" vertical="center"/>
    </xf>
    <xf numFmtId="165" fontId="7" fillId="7" borderId="12" xfId="0" applyNumberFormat="1" applyFont="1" applyFill="1" applyBorder="1" applyAlignment="1">
      <alignment horizontal="right" vertical="center"/>
    </xf>
    <xf numFmtId="165" fontId="7" fillId="7" borderId="1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/>
    </xf>
    <xf numFmtId="165" fontId="7" fillId="7" borderId="6" xfId="0" applyNumberFormat="1" applyFont="1" applyFill="1" applyBorder="1" applyAlignment="1">
      <alignment horizontal="right" vertical="center"/>
    </xf>
    <xf numFmtId="165" fontId="7" fillId="7" borderId="10" xfId="0" applyNumberFormat="1" applyFont="1" applyFill="1" applyBorder="1" applyAlignment="1">
      <alignment horizontal="right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  <cellStyle name="표준 2" xfId="42"/>
    <cellStyle name="표준 3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8"/>
  <sheetViews>
    <sheetView tabSelected="1" zoomScaleNormal="100" workbookViewId="0">
      <selection activeCell="Q14" sqref="Q14"/>
    </sheetView>
  </sheetViews>
  <sheetFormatPr defaultColWidth="9" defaultRowHeight="12"/>
  <cols>
    <col min="1" max="1" width="13.33203125" style="30" bestFit="1" customWidth="1"/>
    <col min="2" max="2" width="5.77734375" style="43" bestFit="1" customWidth="1"/>
    <col min="3" max="3" width="8.44140625" style="30" bestFit="1" customWidth="1"/>
    <col min="4" max="4" width="5.88671875" style="30" bestFit="1" customWidth="1"/>
    <col min="5" max="5" width="8.44140625" style="99" bestFit="1" customWidth="1"/>
    <col min="6" max="6" width="5.88671875" style="99" bestFit="1" customWidth="1"/>
    <col min="7" max="16384" width="9" style="30"/>
  </cols>
  <sheetData>
    <row r="1" spans="1:6">
      <c r="A1" s="66" t="s">
        <v>54</v>
      </c>
    </row>
    <row r="2" spans="1:6" ht="13.2">
      <c r="A2" s="73" t="s">
        <v>55</v>
      </c>
      <c r="B2" s="72" t="s">
        <v>36</v>
      </c>
      <c r="C2" s="109" t="s">
        <v>71</v>
      </c>
      <c r="D2" s="110"/>
      <c r="E2" s="111" t="s">
        <v>72</v>
      </c>
      <c r="F2" s="111"/>
    </row>
    <row r="3" spans="1:6">
      <c r="A3" s="31" t="s">
        <v>56</v>
      </c>
      <c r="B3" s="89">
        <v>0</v>
      </c>
      <c r="C3" s="90">
        <v>9467.0280000000002</v>
      </c>
      <c r="D3" s="96">
        <v>38.148981999999997</v>
      </c>
      <c r="E3" s="100">
        <v>9350.8719999999994</v>
      </c>
      <c r="F3" s="101">
        <v>38.176214000000002</v>
      </c>
    </row>
    <row r="4" spans="1:6">
      <c r="A4" s="32"/>
      <c r="B4" s="88">
        <v>1</v>
      </c>
      <c r="C4" s="92">
        <v>6717.0360000000001</v>
      </c>
      <c r="D4" s="97">
        <v>37.484008000000003</v>
      </c>
      <c r="E4" s="102">
        <v>6657.732</v>
      </c>
      <c r="F4" s="103">
        <v>37.509283000000003</v>
      </c>
    </row>
    <row r="5" spans="1:6">
      <c r="A5" s="32"/>
      <c r="B5" s="88">
        <v>2</v>
      </c>
      <c r="C5" s="92">
        <v>4459.5959999999995</v>
      </c>
      <c r="D5" s="97">
        <v>36.503641999999999</v>
      </c>
      <c r="E5" s="102">
        <v>4425.192</v>
      </c>
      <c r="F5" s="103">
        <v>36.533039000000002</v>
      </c>
    </row>
    <row r="6" spans="1:6">
      <c r="A6" s="33"/>
      <c r="B6" s="86">
        <v>3</v>
      </c>
      <c r="C6" s="94">
        <v>2918.3960000000002</v>
      </c>
      <c r="D6" s="98">
        <v>35.361752000000003</v>
      </c>
      <c r="E6" s="104">
        <v>2906.3040000000001</v>
      </c>
      <c r="F6" s="105">
        <v>35.392308999999997</v>
      </c>
    </row>
    <row r="7" spans="1:6" ht="13.2">
      <c r="A7" s="32"/>
      <c r="B7" s="88" t="s">
        <v>23</v>
      </c>
      <c r="C7" s="83"/>
      <c r="D7" s="84"/>
      <c r="E7" s="115">
        <f ca="1">calc_classB!AK7</f>
        <v>-1.9649873929840078</v>
      </c>
      <c r="F7" s="115"/>
    </row>
    <row r="8" spans="1:6">
      <c r="A8" s="31" t="s">
        <v>57</v>
      </c>
      <c r="B8" s="89">
        <v>0</v>
      </c>
      <c r="C8" s="92">
        <v>16319.688</v>
      </c>
      <c r="D8" s="93">
        <v>35.658346000000002</v>
      </c>
      <c r="E8" s="100">
        <v>14260.7328</v>
      </c>
      <c r="F8" s="101">
        <v>35.822420999999999</v>
      </c>
    </row>
    <row r="9" spans="1:6">
      <c r="A9" s="32"/>
      <c r="B9" s="88">
        <v>1</v>
      </c>
      <c r="C9" s="92">
        <v>11880.84</v>
      </c>
      <c r="D9" s="93">
        <v>35.156664999999997</v>
      </c>
      <c r="E9" s="102">
        <v>10388.3904</v>
      </c>
      <c r="F9" s="103">
        <v>35.334009000000002</v>
      </c>
    </row>
    <row r="10" spans="1:6">
      <c r="A10" s="32"/>
      <c r="B10" s="88">
        <v>2</v>
      </c>
      <c r="C10" s="92">
        <v>8401.0079999999998</v>
      </c>
      <c r="D10" s="93">
        <v>34.657907000000002</v>
      </c>
      <c r="E10" s="102">
        <v>7359.9408000000003</v>
      </c>
      <c r="F10" s="103">
        <v>34.840688999999998</v>
      </c>
    </row>
    <row r="11" spans="1:6">
      <c r="A11" s="33"/>
      <c r="B11" s="86">
        <v>3</v>
      </c>
      <c r="C11" s="92">
        <v>5372.7071999999998</v>
      </c>
      <c r="D11" s="93">
        <v>34.011828999999999</v>
      </c>
      <c r="E11" s="104">
        <v>4816.4448000000002</v>
      </c>
      <c r="F11" s="105">
        <v>34.160347000000002</v>
      </c>
    </row>
    <row r="12" spans="1:6" ht="13.2">
      <c r="A12" s="32"/>
      <c r="B12" s="88" t="s">
        <v>23</v>
      </c>
      <c r="C12" s="83"/>
      <c r="D12" s="84"/>
      <c r="E12" s="115">
        <f ca="1">calc_classB!AK12</f>
        <v>-21.994308769645933</v>
      </c>
      <c r="F12" s="115"/>
    </row>
    <row r="13" spans="1:6">
      <c r="A13" s="31" t="s">
        <v>58</v>
      </c>
      <c r="B13" s="89">
        <v>0</v>
      </c>
      <c r="C13" s="92">
        <v>12587.632</v>
      </c>
      <c r="D13" s="93">
        <v>37.442726</v>
      </c>
      <c r="E13" s="100">
        <v>12161.66</v>
      </c>
      <c r="F13" s="101">
        <v>37.496744999999997</v>
      </c>
    </row>
    <row r="14" spans="1:6">
      <c r="A14" s="32"/>
      <c r="B14" s="88">
        <v>1</v>
      </c>
      <c r="C14" s="92">
        <v>8572.6</v>
      </c>
      <c r="D14" s="93">
        <v>36.787827</v>
      </c>
      <c r="E14" s="102">
        <v>8409.3680000000004</v>
      </c>
      <c r="F14" s="103">
        <v>36.817146000000001</v>
      </c>
    </row>
    <row r="15" spans="1:6">
      <c r="A15" s="32"/>
      <c r="B15" s="88">
        <v>2</v>
      </c>
      <c r="C15" s="92">
        <v>5535.0119999999997</v>
      </c>
      <c r="D15" s="93">
        <v>35.853377000000002</v>
      </c>
      <c r="E15" s="102">
        <v>5505.268</v>
      </c>
      <c r="F15" s="103">
        <v>35.866259999999997</v>
      </c>
    </row>
    <row r="16" spans="1:6">
      <c r="A16" s="33"/>
      <c r="B16" s="86">
        <v>3</v>
      </c>
      <c r="C16" s="92">
        <v>3598.5680000000002</v>
      </c>
      <c r="D16" s="93">
        <v>34.704089000000003</v>
      </c>
      <c r="E16" s="104">
        <v>3587.2240000000002</v>
      </c>
      <c r="F16" s="105">
        <v>34.713723000000002</v>
      </c>
    </row>
    <row r="17" spans="1:6" ht="13.2">
      <c r="A17" s="32"/>
      <c r="B17" s="88" t="s">
        <v>23</v>
      </c>
      <c r="C17" s="83"/>
      <c r="D17" s="84"/>
      <c r="E17" s="115">
        <f ca="1">calc_classB!AK17</f>
        <v>-2.1281241672283291</v>
      </c>
      <c r="F17" s="115"/>
    </row>
    <row r="18" spans="1:6">
      <c r="A18" s="31" t="s">
        <v>59</v>
      </c>
      <c r="B18" s="89">
        <v>0</v>
      </c>
      <c r="C18" s="90">
        <v>7318.87104</v>
      </c>
      <c r="D18" s="96">
        <v>42.309395000000002</v>
      </c>
      <c r="E18" s="100">
        <v>7296.1286399999999</v>
      </c>
      <c r="F18" s="101">
        <v>42.305469000000002</v>
      </c>
    </row>
    <row r="19" spans="1:6">
      <c r="A19" s="32"/>
      <c r="B19" s="88">
        <v>1</v>
      </c>
      <c r="C19" s="92">
        <v>5002.31232</v>
      </c>
      <c r="D19" s="97">
        <v>41.463585999999999</v>
      </c>
      <c r="E19" s="102">
        <v>4990.11456</v>
      </c>
      <c r="F19" s="103">
        <v>41.470182000000001</v>
      </c>
    </row>
    <row r="20" spans="1:6">
      <c r="A20" s="32"/>
      <c r="B20" s="88">
        <v>2</v>
      </c>
      <c r="C20" s="92">
        <v>3223.3689599999998</v>
      </c>
      <c r="D20" s="97">
        <v>40.149825999999997</v>
      </c>
      <c r="E20" s="102">
        <v>3218.54592</v>
      </c>
      <c r="F20" s="103">
        <v>40.156644</v>
      </c>
    </row>
    <row r="21" spans="1:6">
      <c r="A21" s="33"/>
      <c r="B21" s="86">
        <v>3</v>
      </c>
      <c r="C21" s="94">
        <v>2088.7468800000001</v>
      </c>
      <c r="D21" s="98">
        <v>38.564090999999998</v>
      </c>
      <c r="E21" s="104">
        <v>2085.6288</v>
      </c>
      <c r="F21" s="105">
        <v>38.566451000000001</v>
      </c>
    </row>
    <row r="22" spans="1:6" ht="13.2">
      <c r="A22" s="32"/>
      <c r="B22" s="88" t="s">
        <v>23</v>
      </c>
      <c r="C22" s="83"/>
      <c r="D22" s="84"/>
      <c r="E22" s="115">
        <f ca="1">calc_classB!AK22</f>
        <v>-0.33273840262108001</v>
      </c>
      <c r="F22" s="115"/>
    </row>
    <row r="23" spans="1:6">
      <c r="A23" s="31" t="s">
        <v>60</v>
      </c>
      <c r="B23" s="89">
        <v>0</v>
      </c>
      <c r="C23" s="92">
        <v>7748.7263999999996</v>
      </c>
      <c r="D23" s="93">
        <v>39.074145000000001</v>
      </c>
      <c r="E23" s="100">
        <v>7657.4380799999999</v>
      </c>
      <c r="F23" s="101">
        <v>39.089215000000003</v>
      </c>
    </row>
    <row r="24" spans="1:6">
      <c r="A24" s="32"/>
      <c r="B24" s="88">
        <v>1</v>
      </c>
      <c r="C24" s="92">
        <v>5087.4912000000004</v>
      </c>
      <c r="D24" s="93">
        <v>37.753293999999997</v>
      </c>
      <c r="E24" s="102">
        <v>5058.3302400000002</v>
      </c>
      <c r="F24" s="103">
        <v>37.764876999999998</v>
      </c>
    </row>
    <row r="25" spans="1:6">
      <c r="A25" s="80"/>
      <c r="B25" s="88">
        <v>2</v>
      </c>
      <c r="C25" s="92">
        <v>3113.7254400000002</v>
      </c>
      <c r="D25" s="93">
        <v>36.157361999999999</v>
      </c>
      <c r="E25" s="102">
        <v>3108.1670399999998</v>
      </c>
      <c r="F25" s="103">
        <v>36.163274999999999</v>
      </c>
    </row>
    <row r="26" spans="1:6">
      <c r="A26" s="33"/>
      <c r="B26" s="86">
        <v>3</v>
      </c>
      <c r="C26" s="94">
        <v>1989.9552000000001</v>
      </c>
      <c r="D26" s="95">
        <v>34.697529000000003</v>
      </c>
      <c r="E26" s="104">
        <v>1990.67328</v>
      </c>
      <c r="F26" s="105">
        <v>34.698599999999999</v>
      </c>
    </row>
    <row r="27" spans="1:6" ht="13.2">
      <c r="A27" s="33"/>
      <c r="B27" s="86" t="s">
        <v>23</v>
      </c>
      <c r="C27" s="76"/>
      <c r="D27" s="77"/>
      <c r="E27" s="116">
        <f ca="1">calc_classB!AK27</f>
        <v>-0.6660790974882036</v>
      </c>
      <c r="F27" s="116"/>
    </row>
    <row r="28" spans="1:6">
      <c r="A28" s="117" t="s">
        <v>52</v>
      </c>
      <c r="B28" s="117"/>
      <c r="C28" s="117"/>
      <c r="D28" s="117"/>
      <c r="E28" s="118">
        <f>AVERAGE(E7,E12,E17,E22,E27)</f>
        <v>-5.4172475659935104</v>
      </c>
      <c r="F28" s="119"/>
    </row>
    <row r="30" spans="1:6">
      <c r="A30" s="29" t="s">
        <v>61</v>
      </c>
    </row>
    <row r="31" spans="1:6" ht="13.2">
      <c r="A31" s="73" t="s">
        <v>55</v>
      </c>
      <c r="B31" s="72" t="s">
        <v>36</v>
      </c>
      <c r="C31" s="109" t="s">
        <v>71</v>
      </c>
      <c r="D31" s="110"/>
      <c r="E31" s="111" t="s">
        <v>72</v>
      </c>
      <c r="F31" s="111"/>
    </row>
    <row r="32" spans="1:6">
      <c r="A32" s="31" t="s">
        <v>62</v>
      </c>
      <c r="B32" s="89">
        <v>0</v>
      </c>
      <c r="C32" s="90">
        <v>2353.5871999999999</v>
      </c>
      <c r="D32" s="91">
        <v>37.210717000000002</v>
      </c>
      <c r="E32" s="100">
        <v>2317.1640000000002</v>
      </c>
      <c r="F32" s="101">
        <v>37.271408999999998</v>
      </c>
    </row>
    <row r="33" spans="1:6">
      <c r="A33" s="32"/>
      <c r="B33" s="88">
        <v>1</v>
      </c>
      <c r="C33" s="92">
        <v>1378.3416</v>
      </c>
      <c r="D33" s="93">
        <v>35.117733000000001</v>
      </c>
      <c r="E33" s="102">
        <v>1362.7103999999999</v>
      </c>
      <c r="F33" s="103">
        <v>35.192149999999998</v>
      </c>
    </row>
    <row r="34" spans="1:6">
      <c r="A34" s="32"/>
      <c r="B34" s="88">
        <v>2</v>
      </c>
      <c r="C34" s="92">
        <v>862.88639999999998</v>
      </c>
      <c r="D34" s="93">
        <v>33.426589</v>
      </c>
      <c r="E34" s="102">
        <v>857.47760000000005</v>
      </c>
      <c r="F34" s="103">
        <v>33.482917999999998</v>
      </c>
    </row>
    <row r="35" spans="1:6">
      <c r="A35" s="33"/>
      <c r="B35" s="86">
        <v>3</v>
      </c>
      <c r="C35" s="94">
        <v>561.22320000000002</v>
      </c>
      <c r="D35" s="95">
        <v>31.906780000000001</v>
      </c>
      <c r="E35" s="104">
        <v>559.10640000000001</v>
      </c>
      <c r="F35" s="105">
        <v>31.98161</v>
      </c>
    </row>
    <row r="36" spans="1:6" ht="13.2">
      <c r="A36" s="32"/>
      <c r="B36" s="88" t="s">
        <v>23</v>
      </c>
      <c r="C36" s="68"/>
      <c r="D36" s="69"/>
      <c r="E36" s="115">
        <f ca="1">calc_classC!AK7</f>
        <v>-2.7528086314992817</v>
      </c>
      <c r="F36" s="115"/>
    </row>
    <row r="37" spans="1:6">
      <c r="A37" s="31" t="s">
        <v>63</v>
      </c>
      <c r="B37" s="89">
        <v>0</v>
      </c>
      <c r="C37" s="90">
        <v>2054.1615999999999</v>
      </c>
      <c r="D37" s="91">
        <v>37.063510000000001</v>
      </c>
      <c r="E37" s="100">
        <v>2025.4552000000001</v>
      </c>
      <c r="F37" s="101">
        <v>37.090204999999997</v>
      </c>
    </row>
    <row r="38" spans="1:6">
      <c r="A38" s="32"/>
      <c r="B38" s="88">
        <v>1</v>
      </c>
      <c r="C38" s="92">
        <v>1235.5832</v>
      </c>
      <c r="D38" s="93">
        <v>35.056882999999999</v>
      </c>
      <c r="E38" s="102">
        <v>1225.5024000000001</v>
      </c>
      <c r="F38" s="103">
        <v>35.069803999999998</v>
      </c>
    </row>
    <row r="39" spans="1:6">
      <c r="A39" s="32"/>
      <c r="B39" s="88">
        <v>2</v>
      </c>
      <c r="C39" s="92">
        <v>787.91120000000001</v>
      </c>
      <c r="D39" s="93">
        <v>33.170965000000002</v>
      </c>
      <c r="E39" s="102">
        <v>785.3152</v>
      </c>
      <c r="F39" s="103">
        <v>33.180635000000002</v>
      </c>
    </row>
    <row r="40" spans="1:6">
      <c r="A40" s="33"/>
      <c r="B40" s="86">
        <v>3</v>
      </c>
      <c r="C40" s="94">
        <v>525.12239999999997</v>
      </c>
      <c r="D40" s="95">
        <v>31.491036999999999</v>
      </c>
      <c r="E40" s="104">
        <v>525.50720000000001</v>
      </c>
      <c r="F40" s="105">
        <v>31.491596000000001</v>
      </c>
    </row>
    <row r="41" spans="1:6" ht="13.2">
      <c r="A41" s="32"/>
      <c r="B41" s="88" t="s">
        <v>23</v>
      </c>
      <c r="C41" s="68"/>
      <c r="D41" s="69"/>
      <c r="E41" s="115">
        <f ca="1">calc_classC!AK12</f>
        <v>-0.92279274482032214</v>
      </c>
      <c r="F41" s="115"/>
    </row>
    <row r="42" spans="1:6">
      <c r="A42" s="31" t="s">
        <v>64</v>
      </c>
      <c r="B42" s="89">
        <v>0</v>
      </c>
      <c r="C42" s="90">
        <v>2423.8888000000002</v>
      </c>
      <c r="D42" s="91">
        <v>32.382753999999998</v>
      </c>
      <c r="E42" s="100">
        <v>2377.1415999999999</v>
      </c>
      <c r="F42" s="101">
        <v>32.421773999999999</v>
      </c>
    </row>
    <row r="43" spans="1:6">
      <c r="A43" s="34"/>
      <c r="B43" s="88">
        <v>1</v>
      </c>
      <c r="C43" s="92">
        <v>1390.3416</v>
      </c>
      <c r="D43" s="93">
        <v>30.274839</v>
      </c>
      <c r="E43" s="102">
        <v>1374.7248</v>
      </c>
      <c r="F43" s="103">
        <v>30.289846000000001</v>
      </c>
    </row>
    <row r="44" spans="1:6">
      <c r="A44" s="34"/>
      <c r="B44" s="88">
        <v>2</v>
      </c>
      <c r="C44" s="92">
        <v>860.54880000000003</v>
      </c>
      <c r="D44" s="93">
        <v>28.500426000000001</v>
      </c>
      <c r="E44" s="102">
        <v>856.19119999999998</v>
      </c>
      <c r="F44" s="103">
        <v>28.503754000000001</v>
      </c>
    </row>
    <row r="45" spans="1:6">
      <c r="A45" s="35"/>
      <c r="B45" s="86">
        <v>3</v>
      </c>
      <c r="C45" s="94">
        <v>564.78560000000004</v>
      </c>
      <c r="D45" s="95">
        <v>27.129694000000001</v>
      </c>
      <c r="E45" s="104">
        <v>563.18560000000002</v>
      </c>
      <c r="F45" s="105">
        <v>27.130827</v>
      </c>
    </row>
    <row r="46" spans="1:6" ht="13.2">
      <c r="A46" s="34"/>
      <c r="B46" s="88" t="s">
        <v>23</v>
      </c>
      <c r="C46" s="68"/>
      <c r="D46" s="69"/>
      <c r="E46" s="115">
        <f ca="1">calc_classC!AK17</f>
        <v>-1.3419197548923179</v>
      </c>
      <c r="F46" s="115"/>
    </row>
    <row r="47" spans="1:6">
      <c r="A47" s="36" t="s">
        <v>65</v>
      </c>
      <c r="B47" s="89">
        <v>0</v>
      </c>
      <c r="C47" s="90">
        <v>1921.7824000000001</v>
      </c>
      <c r="D47" s="91">
        <v>35.028993</v>
      </c>
      <c r="E47" s="100">
        <v>1903.8407999999999</v>
      </c>
      <c r="F47" s="101">
        <v>35.067042000000001</v>
      </c>
    </row>
    <row r="48" spans="1:6">
      <c r="A48" s="37"/>
      <c r="B48" s="88">
        <v>1</v>
      </c>
      <c r="C48" s="92">
        <v>1171.2944</v>
      </c>
      <c r="D48" s="93">
        <v>33.162500999999999</v>
      </c>
      <c r="E48" s="102">
        <v>1165.1007999999999</v>
      </c>
      <c r="F48" s="103">
        <v>33.183706999999998</v>
      </c>
    </row>
    <row r="49" spans="1:6">
      <c r="A49" s="37"/>
      <c r="B49" s="88">
        <v>2</v>
      </c>
      <c r="C49" s="92">
        <v>757.82159999999999</v>
      </c>
      <c r="D49" s="93">
        <v>31.606045000000002</v>
      </c>
      <c r="E49" s="102">
        <v>755.97519999999997</v>
      </c>
      <c r="F49" s="103">
        <v>31.612473000000001</v>
      </c>
    </row>
    <row r="50" spans="1:6">
      <c r="A50" s="38"/>
      <c r="B50" s="86">
        <v>3</v>
      </c>
      <c r="C50" s="94">
        <v>507.3664</v>
      </c>
      <c r="D50" s="95">
        <v>30.247858999999998</v>
      </c>
      <c r="E50" s="104">
        <v>507.68400000000003</v>
      </c>
      <c r="F50" s="105">
        <v>30.255751</v>
      </c>
    </row>
    <row r="51" spans="1:6">
      <c r="A51" s="39"/>
      <c r="B51" s="86" t="s">
        <v>23</v>
      </c>
      <c r="C51" s="81"/>
      <c r="D51" s="82"/>
      <c r="E51" s="115">
        <f ca="1">calc_classC!AK22</f>
        <v>-0.91051026851964867</v>
      </c>
      <c r="F51" s="115"/>
    </row>
    <row r="52" spans="1:6" s="40" customFormat="1">
      <c r="A52" s="106" t="s">
        <v>37</v>
      </c>
      <c r="B52" s="107"/>
      <c r="C52" s="107"/>
      <c r="D52" s="108"/>
      <c r="E52" s="113">
        <f>AVERAGE(E36,E41,E46,E51)</f>
        <v>-1.4820078499328926</v>
      </c>
      <c r="F52" s="113"/>
    </row>
    <row r="54" spans="1:6">
      <c r="A54" s="41" t="s">
        <v>66</v>
      </c>
    </row>
    <row r="55" spans="1:6" s="43" customFormat="1" ht="13.2">
      <c r="A55" s="73" t="s">
        <v>55</v>
      </c>
      <c r="B55" s="72" t="s">
        <v>36</v>
      </c>
      <c r="C55" s="109" t="s">
        <v>71</v>
      </c>
      <c r="D55" s="110"/>
      <c r="E55" s="111" t="s">
        <v>72</v>
      </c>
      <c r="F55" s="111"/>
    </row>
    <row r="56" spans="1:6">
      <c r="A56" s="31" t="s">
        <v>67</v>
      </c>
      <c r="B56" s="89">
        <v>0</v>
      </c>
      <c r="C56" s="90">
        <v>1494.8327999999999</v>
      </c>
      <c r="D56" s="91">
        <v>39.405434999999997</v>
      </c>
      <c r="E56" s="100">
        <v>1488.7344000000001</v>
      </c>
      <c r="F56" s="101">
        <v>39.422021000000001</v>
      </c>
    </row>
    <row r="57" spans="1:6">
      <c r="A57" s="32"/>
      <c r="B57" s="88">
        <v>1</v>
      </c>
      <c r="C57" s="92">
        <v>834.2192</v>
      </c>
      <c r="D57" s="93">
        <v>36.306761000000002</v>
      </c>
      <c r="E57" s="102">
        <v>832.91600000000005</v>
      </c>
      <c r="F57" s="103">
        <v>36.301020999999999</v>
      </c>
    </row>
    <row r="58" spans="1:6">
      <c r="A58" s="32"/>
      <c r="B58" s="88">
        <v>2</v>
      </c>
      <c r="C58" s="92">
        <v>505.25200000000001</v>
      </c>
      <c r="D58" s="93">
        <v>33.847569999999997</v>
      </c>
      <c r="E58" s="102">
        <v>505.25200000000001</v>
      </c>
      <c r="F58" s="103">
        <v>33.848678</v>
      </c>
    </row>
    <row r="59" spans="1:6">
      <c r="A59" s="33"/>
      <c r="B59" s="86">
        <v>3</v>
      </c>
      <c r="C59" s="94">
        <v>381.48160000000001</v>
      </c>
      <c r="D59" s="95">
        <v>32.609127999999998</v>
      </c>
      <c r="E59" s="104">
        <v>381.57440000000003</v>
      </c>
      <c r="F59" s="105">
        <v>32.603560999999999</v>
      </c>
    </row>
    <row r="60" spans="1:6" ht="13.2">
      <c r="A60" s="32"/>
      <c r="B60" s="88" t="s">
        <v>23</v>
      </c>
      <c r="C60" s="68"/>
      <c r="D60" s="69"/>
      <c r="E60" s="112">
        <f ca="1">calc_classD!$AK$7</f>
        <v>-0.12134577389887324</v>
      </c>
      <c r="F60" s="112"/>
    </row>
    <row r="61" spans="1:6">
      <c r="A61" s="31" t="s">
        <v>68</v>
      </c>
      <c r="B61" s="89">
        <v>0</v>
      </c>
      <c r="C61" s="90">
        <v>1898.3920000000001</v>
      </c>
      <c r="D61" s="91">
        <v>37.229906999999997</v>
      </c>
      <c r="E61" s="100">
        <v>1845.6952000000001</v>
      </c>
      <c r="F61" s="101">
        <v>37.265611</v>
      </c>
    </row>
    <row r="62" spans="1:6">
      <c r="A62" s="32"/>
      <c r="B62" s="88">
        <v>1</v>
      </c>
      <c r="C62" s="92">
        <v>1020.4488</v>
      </c>
      <c r="D62" s="93">
        <v>34.656647999999997</v>
      </c>
      <c r="E62" s="102">
        <v>1006.2048</v>
      </c>
      <c r="F62" s="103">
        <v>34.691364999999998</v>
      </c>
    </row>
    <row r="63" spans="1:6">
      <c r="A63" s="32"/>
      <c r="B63" s="88">
        <v>2</v>
      </c>
      <c r="C63" s="92">
        <v>595.4008</v>
      </c>
      <c r="D63" s="93">
        <v>32.469248</v>
      </c>
      <c r="E63" s="102">
        <v>590.51199999999994</v>
      </c>
      <c r="F63" s="103">
        <v>32.481313</v>
      </c>
    </row>
    <row r="64" spans="1:6">
      <c r="A64" s="33"/>
      <c r="B64" s="86">
        <v>3</v>
      </c>
      <c r="C64" s="94">
        <v>438.61919999999998</v>
      </c>
      <c r="D64" s="95">
        <v>31.288219999999999</v>
      </c>
      <c r="E64" s="104">
        <v>436.3</v>
      </c>
      <c r="F64" s="105">
        <v>31.302222</v>
      </c>
    </row>
    <row r="65" spans="1:6" ht="13.2">
      <c r="A65" s="32"/>
      <c r="B65" s="88" t="s">
        <v>23</v>
      </c>
      <c r="C65" s="68"/>
      <c r="D65" s="69"/>
      <c r="E65" s="112">
        <f ca="1">calc_classD!$AK$12</f>
        <v>-2.0671181482208256</v>
      </c>
      <c r="F65" s="112"/>
    </row>
    <row r="66" spans="1:6">
      <c r="A66" s="31" t="s">
        <v>69</v>
      </c>
      <c r="B66" s="89">
        <v>0</v>
      </c>
      <c r="C66" s="90">
        <v>2729.1871999999998</v>
      </c>
      <c r="D66" s="91">
        <v>37.802562999999999</v>
      </c>
      <c r="E66" s="100">
        <v>2539.0439999999999</v>
      </c>
      <c r="F66" s="101">
        <v>37.823960999999997</v>
      </c>
    </row>
    <row r="67" spans="1:6">
      <c r="A67" s="34"/>
      <c r="B67" s="88">
        <v>1</v>
      </c>
      <c r="C67" s="92">
        <v>1359.2464</v>
      </c>
      <c r="D67" s="93">
        <v>35.020296000000002</v>
      </c>
      <c r="E67" s="102">
        <v>1253.7536</v>
      </c>
      <c r="F67" s="103">
        <v>35.097267000000002</v>
      </c>
    </row>
    <row r="68" spans="1:6">
      <c r="A68" s="34"/>
      <c r="B68" s="88">
        <v>2</v>
      </c>
      <c r="C68" s="92">
        <v>726.60559999999998</v>
      </c>
      <c r="D68" s="93">
        <v>33.031272999999999</v>
      </c>
      <c r="E68" s="102">
        <v>683.12400000000002</v>
      </c>
      <c r="F68" s="103">
        <v>33.152932</v>
      </c>
    </row>
    <row r="69" spans="1:6">
      <c r="A69" s="35"/>
      <c r="B69" s="86">
        <v>3</v>
      </c>
      <c r="C69" s="94">
        <v>531.88720000000001</v>
      </c>
      <c r="D69" s="95">
        <v>32.101011999999997</v>
      </c>
      <c r="E69" s="104">
        <v>505.50080000000003</v>
      </c>
      <c r="F69" s="105">
        <v>32.217274000000003</v>
      </c>
    </row>
    <row r="70" spans="1:6" ht="13.2">
      <c r="A70" s="34"/>
      <c r="B70" s="88" t="s">
        <v>23</v>
      </c>
      <c r="C70" s="68"/>
      <c r="D70" s="69"/>
      <c r="E70" s="112">
        <f ca="1">calc_classD!$AK$17</f>
        <v>-9.2473865327181599</v>
      </c>
      <c r="F70" s="112"/>
    </row>
    <row r="71" spans="1:6">
      <c r="A71" s="36" t="s">
        <v>70</v>
      </c>
      <c r="B71" s="89">
        <v>0</v>
      </c>
      <c r="C71" s="90">
        <v>1482.5264</v>
      </c>
      <c r="D71" s="91">
        <v>39.933951</v>
      </c>
      <c r="E71" s="100">
        <v>1471.6656</v>
      </c>
      <c r="F71" s="101">
        <v>39.969774000000001</v>
      </c>
    </row>
    <row r="72" spans="1:6">
      <c r="A72" s="37"/>
      <c r="B72" s="88">
        <v>1</v>
      </c>
      <c r="C72" s="92">
        <v>834.45439999999996</v>
      </c>
      <c r="D72" s="93">
        <v>36.743051999999999</v>
      </c>
      <c r="E72" s="102">
        <v>832.81600000000003</v>
      </c>
      <c r="F72" s="103">
        <v>36.763823000000002</v>
      </c>
    </row>
    <row r="73" spans="1:6">
      <c r="A73" s="37"/>
      <c r="B73" s="88">
        <v>2</v>
      </c>
      <c r="C73" s="92">
        <v>498.32799999999997</v>
      </c>
      <c r="D73" s="93">
        <v>34.146020999999998</v>
      </c>
      <c r="E73" s="102">
        <v>497.67520000000002</v>
      </c>
      <c r="F73" s="103">
        <v>34.152887</v>
      </c>
    </row>
    <row r="74" spans="1:6">
      <c r="A74" s="38"/>
      <c r="B74" s="86">
        <v>3</v>
      </c>
      <c r="C74" s="94">
        <v>376.17360000000002</v>
      </c>
      <c r="D74" s="95">
        <v>32.825091</v>
      </c>
      <c r="E74" s="104">
        <v>376.32400000000001</v>
      </c>
      <c r="F74" s="105">
        <v>32.833060000000003</v>
      </c>
    </row>
    <row r="75" spans="1:6" ht="13.2">
      <c r="A75" s="42"/>
      <c r="B75" s="87" t="s">
        <v>23</v>
      </c>
      <c r="C75" s="70"/>
      <c r="D75" s="71"/>
      <c r="E75" s="112">
        <f ca="1">calc_classD!$AK$22</f>
        <v>-0.59937013583764021</v>
      </c>
      <c r="F75" s="112"/>
    </row>
    <row r="76" spans="1:6">
      <c r="A76" s="106" t="s">
        <v>37</v>
      </c>
      <c r="B76" s="107"/>
      <c r="C76" s="107"/>
      <c r="D76" s="108"/>
      <c r="E76" s="113">
        <f>AVERAGE(E60,E65,E70,E75)</f>
        <v>-3.0088051476688746</v>
      </c>
      <c r="F76" s="114"/>
    </row>
    <row r="79" spans="1:6">
      <c r="C79" s="74"/>
      <c r="D79" s="74"/>
    </row>
    <row r="80" spans="1:6">
      <c r="C80" s="74"/>
      <c r="D80" s="74"/>
    </row>
    <row r="81" spans="3:4">
      <c r="C81" s="74"/>
      <c r="D81" s="74"/>
    </row>
    <row r="82" spans="3:4">
      <c r="C82" s="74"/>
      <c r="D82" s="74"/>
    </row>
    <row r="84" spans="3:4">
      <c r="C84" s="75"/>
    </row>
    <row r="85" spans="3:4">
      <c r="C85" s="74"/>
      <c r="D85" s="74"/>
    </row>
    <row r="86" spans="3:4">
      <c r="C86" s="74"/>
      <c r="D86" s="74"/>
    </row>
    <row r="87" spans="3:4">
      <c r="C87" s="74"/>
      <c r="D87" s="74"/>
    </row>
    <row r="88" spans="3:4">
      <c r="C88" s="74"/>
      <c r="D88" s="74"/>
    </row>
  </sheetData>
  <mergeCells count="25">
    <mergeCell ref="A28:D28"/>
    <mergeCell ref="E28:F28"/>
    <mergeCell ref="E52:F52"/>
    <mergeCell ref="C2:D2"/>
    <mergeCell ref="E31:F31"/>
    <mergeCell ref="C31:D31"/>
    <mergeCell ref="E36:F36"/>
    <mergeCell ref="E41:F41"/>
    <mergeCell ref="E46:F46"/>
    <mergeCell ref="E2:F2"/>
    <mergeCell ref="E7:F7"/>
    <mergeCell ref="E51:F51"/>
    <mergeCell ref="E27:F27"/>
    <mergeCell ref="E22:F22"/>
    <mergeCell ref="E17:F17"/>
    <mergeCell ref="E12:F12"/>
    <mergeCell ref="A76:D76"/>
    <mergeCell ref="A52:D52"/>
    <mergeCell ref="C55:D55"/>
    <mergeCell ref="E55:F55"/>
    <mergeCell ref="E60:F60"/>
    <mergeCell ref="E65:F65"/>
    <mergeCell ref="E70:F70"/>
    <mergeCell ref="E75:F75"/>
    <mergeCell ref="E76:F76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7"/>
  <sheetViews>
    <sheetView workbookViewId="0">
      <selection activeCell="A3" sqref="A3"/>
    </sheetView>
  </sheetViews>
  <sheetFormatPr defaultColWidth="9" defaultRowHeight="12"/>
  <cols>
    <col min="1" max="1" width="11.77734375" style="1" bestFit="1" customWidth="1"/>
    <col min="2" max="16384" width="9" style="1"/>
  </cols>
  <sheetData>
    <row r="1" spans="1:46" s="22" customFormat="1">
      <c r="A1" s="17"/>
      <c r="B1" s="18" t="s">
        <v>28</v>
      </c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9"/>
      <c r="P1" s="20" t="s">
        <v>1</v>
      </c>
      <c r="Q1" s="21"/>
      <c r="R1" s="17"/>
      <c r="S1" s="17"/>
      <c r="U1" s="17"/>
      <c r="V1" s="17"/>
      <c r="W1" s="17"/>
      <c r="X1" s="17" t="s">
        <v>2</v>
      </c>
      <c r="Y1" s="17"/>
      <c r="Z1" s="17"/>
      <c r="AA1" s="17"/>
      <c r="AC1" s="17"/>
      <c r="AD1" s="17" t="s">
        <v>3</v>
      </c>
      <c r="AE1" s="17"/>
      <c r="AF1" s="17"/>
      <c r="AG1" s="17" t="s">
        <v>4</v>
      </c>
      <c r="AH1" s="17"/>
      <c r="AI1" s="17"/>
      <c r="AK1" s="23" t="s">
        <v>5</v>
      </c>
      <c r="AL1" s="23" t="s">
        <v>6</v>
      </c>
      <c r="AM1" s="23" t="s">
        <v>7</v>
      </c>
      <c r="AN1" s="17"/>
      <c r="AO1" s="17"/>
      <c r="AP1" s="17"/>
      <c r="AQ1" s="23"/>
      <c r="AR1" s="23"/>
      <c r="AS1" s="23"/>
    </row>
    <row r="2" spans="1:46" s="22" customFormat="1">
      <c r="A2" s="17"/>
      <c r="B2" s="18"/>
      <c r="C2" s="18"/>
      <c r="D2" s="17"/>
      <c r="E2" s="24" t="s">
        <v>8</v>
      </c>
      <c r="F2" s="24"/>
      <c r="G2" s="24"/>
      <c r="H2" s="24"/>
      <c r="I2" s="24"/>
      <c r="J2" s="24" t="s">
        <v>9</v>
      </c>
      <c r="K2" s="17"/>
      <c r="L2" s="17"/>
      <c r="M2" s="17"/>
      <c r="N2" s="17"/>
      <c r="O2" s="19"/>
      <c r="P2" s="20"/>
      <c r="Q2" s="20"/>
      <c r="R2" s="17"/>
      <c r="S2" s="24" t="s">
        <v>8</v>
      </c>
      <c r="T2" s="24"/>
      <c r="U2" s="24"/>
      <c r="V2" s="24"/>
      <c r="W2" s="24"/>
      <c r="Y2" s="24" t="s">
        <v>9</v>
      </c>
      <c r="Z2" s="17"/>
      <c r="AA2" s="17"/>
      <c r="AB2" s="17"/>
      <c r="AC2" s="17"/>
      <c r="AD2" s="23" t="s">
        <v>0</v>
      </c>
      <c r="AE2" s="23" t="s">
        <v>1</v>
      </c>
      <c r="AF2" s="23"/>
      <c r="AG2" s="23" t="s">
        <v>0</v>
      </c>
      <c r="AH2" s="23" t="s">
        <v>1</v>
      </c>
      <c r="AI2" s="23"/>
      <c r="AJ2" s="17"/>
      <c r="AK2" s="17"/>
      <c r="AL2" s="17"/>
      <c r="AM2" s="17"/>
      <c r="AN2" s="17"/>
      <c r="AO2" s="17"/>
      <c r="AP2" s="17"/>
      <c r="AQ2" s="17"/>
      <c r="AR2" s="17"/>
      <c r="AS2" s="17"/>
    </row>
    <row r="3" spans="1:46" s="22" customFormat="1">
      <c r="A3" s="85"/>
      <c r="B3" s="25" t="s">
        <v>10</v>
      </c>
      <c r="C3" s="25" t="s">
        <v>11</v>
      </c>
      <c r="D3" s="25" t="s">
        <v>12</v>
      </c>
      <c r="E3" s="25" t="s">
        <v>13</v>
      </c>
      <c r="F3" s="25" t="s">
        <v>14</v>
      </c>
      <c r="G3" s="25" t="s">
        <v>15</v>
      </c>
      <c r="H3" s="25" t="s">
        <v>16</v>
      </c>
      <c r="I3" s="24" t="s">
        <v>17</v>
      </c>
      <c r="J3" s="25" t="s">
        <v>18</v>
      </c>
      <c r="K3" s="25" t="s">
        <v>19</v>
      </c>
      <c r="L3" s="25" t="s">
        <v>15</v>
      </c>
      <c r="M3" s="25" t="s">
        <v>16</v>
      </c>
      <c r="N3" s="24" t="s">
        <v>17</v>
      </c>
      <c r="O3" s="24"/>
      <c r="P3" s="25" t="s">
        <v>10</v>
      </c>
      <c r="Q3" s="25" t="s">
        <v>11</v>
      </c>
      <c r="R3" s="25" t="s">
        <v>12</v>
      </c>
      <c r="S3" s="25" t="s">
        <v>13</v>
      </c>
      <c r="T3" s="25" t="s">
        <v>14</v>
      </c>
      <c r="U3" s="25" t="s">
        <v>15</v>
      </c>
      <c r="V3" s="25" t="s">
        <v>16</v>
      </c>
      <c r="W3" s="24" t="s">
        <v>20</v>
      </c>
      <c r="Y3" s="25" t="s">
        <v>18</v>
      </c>
      <c r="Z3" s="25" t="s">
        <v>19</v>
      </c>
      <c r="AA3" s="25" t="s">
        <v>15</v>
      </c>
      <c r="AB3" s="25" t="s">
        <v>21</v>
      </c>
      <c r="AC3" s="24" t="s">
        <v>20</v>
      </c>
      <c r="AD3" s="25" t="s">
        <v>22</v>
      </c>
      <c r="AE3" s="25" t="s">
        <v>22</v>
      </c>
      <c r="AF3" s="23" t="s">
        <v>17</v>
      </c>
      <c r="AG3" s="25" t="s">
        <v>22</v>
      </c>
      <c r="AH3" s="25" t="s">
        <v>22</v>
      </c>
      <c r="AI3" s="23" t="s">
        <v>17</v>
      </c>
      <c r="AJ3" s="24"/>
      <c r="AK3" s="24"/>
      <c r="AL3" s="24"/>
      <c r="AM3" s="24"/>
      <c r="AN3" s="23"/>
      <c r="AO3" s="23"/>
      <c r="AP3" s="23"/>
      <c r="AQ3" s="23"/>
      <c r="AR3" s="23"/>
      <c r="AS3" s="23"/>
      <c r="AT3" s="26"/>
    </row>
    <row r="4" spans="1:46" s="51" customFormat="1">
      <c r="A4" s="48" t="s">
        <v>45</v>
      </c>
      <c r="B4" s="49">
        <f ca="1">result!C3</f>
        <v>9467.0280000000002</v>
      </c>
      <c r="C4" s="49">
        <f ca="1">result!D3</f>
        <v>38.148981999999997</v>
      </c>
      <c r="D4" s="49">
        <f>LOG10(B4)</f>
        <v>3.9762136616032238</v>
      </c>
      <c r="E4" s="49">
        <f>D4*D4</f>
        <v>15.810275082720116</v>
      </c>
      <c r="F4" s="49">
        <f>D4*D4*D4</f>
        <v>62.865031777616764</v>
      </c>
      <c r="G4" s="49">
        <f>D5*(E6*F7-E7*F6)-D6*(E5*F7-E7*F5)+ D7*(E5*F6-E6*F5)</f>
        <v>-0.57393782557343798</v>
      </c>
      <c r="H4" s="49">
        <f>(C4*G4+C5*G5+C6*G6+C7*G7)/SUM(G4:G7)</f>
        <v>113.43727484534986</v>
      </c>
      <c r="I4" s="49">
        <f>IF(D4&lt;D7,MAX(D4,R4),MIN(D4,R4))</f>
        <v>3.9708521121698364</v>
      </c>
      <c r="J4" s="49">
        <f>C4*C4</f>
        <v>1455.3448276363238</v>
      </c>
      <c r="K4" s="49">
        <f>C4*C4*C4</f>
        <v>55519.923633291211</v>
      </c>
      <c r="L4" s="49">
        <f>C5*(J6*K7-J7*K6)-C6*(J5*K7-J7*K5)+ C7*(J5*K6-J6*K5)</f>
        <v>-114954.57849181443</v>
      </c>
      <c r="M4" s="49">
        <f>(D4*L4+D5*L5+D6*L6+D7*L7)/SUM(L4:L7)</f>
        <v>-275.22435225227963</v>
      </c>
      <c r="N4" s="49">
        <f>IF(C4&lt;C7,MAX(C4,Q4),MIN(C4,Q4))</f>
        <v>38.148981999999997</v>
      </c>
      <c r="O4" s="50"/>
      <c r="P4" s="51">
        <f ca="1">result!E3</f>
        <v>9350.8719999999994</v>
      </c>
      <c r="Q4" s="51">
        <f ca="1">result!F3</f>
        <v>38.176214000000002</v>
      </c>
      <c r="R4" s="49">
        <f>LOG10(P4)</f>
        <v>3.9708521121698364</v>
      </c>
      <c r="S4" s="49">
        <f>R4*R4</f>
        <v>15.767666496723651</v>
      </c>
      <c r="T4" s="49">
        <f>R4*R4*R4</f>
        <v>62.611071812504676</v>
      </c>
      <c r="U4" s="49">
        <f>R5*(S6*T7-S7*T6)-R6*(S5*T7-S7*T5)+ R7*(S5*T6-S6*T5)</f>
        <v>-0.56292285399302955</v>
      </c>
      <c r="V4" s="49">
        <f>(Q4*U4+Q5*U5+Q6*U6+Q7*U7)/SUM(U4:U7)</f>
        <v>78.629059572044497</v>
      </c>
      <c r="W4" s="49"/>
      <c r="X4" s="49"/>
      <c r="Y4" s="49">
        <f>Q4*Q4</f>
        <v>1457.4233153737962</v>
      </c>
      <c r="Z4" s="49">
        <f>Q4*Q4*Q4</f>
        <v>55638.904376299535</v>
      </c>
      <c r="AA4" s="49">
        <f>Q5*(Y6*Z7-Y7*Z6)-Q6*(Y5*Z7-Y7*Z5)+ Q7*(Y5*Z6-Y6*Z5)</f>
        <v>-114337.90361389518</v>
      </c>
      <c r="AB4" s="49">
        <f>(R4*AA4+R5*AA5+R6*AA6+R7*AA7)/SUM(AA4:AA7)</f>
        <v>-229.53207274646198</v>
      </c>
      <c r="AC4" s="49"/>
      <c r="AD4" s="49">
        <f>(D6*(C5*C4*C4-C4*C5*C5)-D5*(C6*C4*C4-C4*C6*C6)+D4*(C6*C5*C5-C5*C6*C6))/(C5*C4*C4-C4*C5*C5-C6*C4*C4+C4*C6*C6+C6*C5*C5-C5*C6*C6)</f>
        <v>32.518236838217078</v>
      </c>
      <c r="AE4" s="49">
        <f>(R6*(Q5*Q4*Q4-Q4*Q5*Q5)-R5*(Q6*Q4*Q4-Q4*Q6*Q6)+R4*(Q6*Q5*Q5-Q5*Q6*Q6))/(Q5*Q4*Q4-Q4*Q5*Q5-Q6*Q4*Q4+Q4*Q6*Q6+Q6*Q5*Q5-Q5*Q6*Q6)</f>
        <v>29.940290670075008</v>
      </c>
      <c r="AF4" s="49">
        <f>MIN(C4,Q4)</f>
        <v>38.148981999999997</v>
      </c>
      <c r="AG4" s="49"/>
      <c r="AH4" s="49"/>
      <c r="AI4" s="49">
        <f>MIN(C6,Q6)</f>
        <v>36.503641999999999</v>
      </c>
      <c r="AJ4" s="49"/>
      <c r="AK4" s="49"/>
      <c r="AL4" s="49"/>
      <c r="AM4" s="49"/>
    </row>
    <row r="5" spans="1:46" s="55" customFormat="1">
      <c r="A5" s="53"/>
      <c r="B5" s="46">
        <f ca="1">result!C4</f>
        <v>6717.0360000000001</v>
      </c>
      <c r="C5" s="46">
        <f ca="1">result!D4</f>
        <v>37.484008000000003</v>
      </c>
      <c r="D5" s="46">
        <f>LOG10(B5)</f>
        <v>3.8271776759091516</v>
      </c>
      <c r="E5" s="46">
        <f>D5*D5</f>
        <v>14.647288962977376</v>
      </c>
      <c r="F5" s="46">
        <f>D5*D5*D5</f>
        <v>56.057777331697523</v>
      </c>
      <c r="G5" s="46">
        <f>-D4*(E6*F7-E7*F6)+D6*(E4*F7-E7*F4)- D7*(E4*F6-E6*F4)</f>
        <v>1.5470123432839671</v>
      </c>
      <c r="H5" s="46">
        <f>(C5*(E6*F7-E7*F6)-C6*(E5*F7-E7*F5)+ C7*(E5*F6-E6*F5)-C4*(E6*F7-E7*F6)+C6*(E4*F7-E7*F4)- C7*(E4*F6-E6*F4)+C4*(E5*F7-E7*F5)-C5*(E4*F7-E7*F4)+ C7*(E4*F5-E5*F4)-C4*(E5*F6-E6*F5)+C5*(E4*F6-E6*F4)- C6*(E4*F5-E5*F4))/SUM(G4:G7)</f>
        <v>-82.121550727248632</v>
      </c>
      <c r="I5" s="46">
        <f>IF(D4&lt;D7,MIN(D7,R7),MAX(D7,R7))</f>
        <v>3.4651442213978019</v>
      </c>
      <c r="J5" s="46">
        <f>C5*C5</f>
        <v>1405.0508557440642</v>
      </c>
      <c r="K5" s="46">
        <f>C5*C5*C5</f>
        <v>52666.937517117352</v>
      </c>
      <c r="L5" s="46">
        <f>-C4*(J6*K7-J7*K6)+C6*(J4*K7-J7*K4)- C7*(J4*K6-J6*K4)</f>
        <v>257872.8721781671</v>
      </c>
      <c r="M5" s="46">
        <f>(D5*(J6*K7-J7*K6)-D6*(J5*K7-J7*K5)+ D7*(J5*K6-J6*K5)-D4*(J6*K7-J7*K6)+D6*(J4*K7-J7*K4)- D7*(J4*K6-J6*K4)+D4*(J5*K7-J7*K5)-D5*(J4*K7-J7*K4)+ D7*(J4*K5-J5*K4)-D4*(J5*K6-J6*K5)+D5*(J4*K6-J6*K4)- D6*(J4*K5-J5*K4))/SUM(L4:L7)</f>
        <v>22.969578285105275</v>
      </c>
      <c r="N5" s="46">
        <f>IF(C4&lt;C7,MIN(C7,Q7),MAX(C7,Q7))</f>
        <v>35.392308999999997</v>
      </c>
      <c r="O5" s="54"/>
      <c r="P5" s="55">
        <f ca="1">result!E4</f>
        <v>6657.732</v>
      </c>
      <c r="Q5" s="55">
        <f ca="1">result!F4</f>
        <v>37.509283000000003</v>
      </c>
      <c r="R5" s="46">
        <f>LOG10(P5)</f>
        <v>3.8233263091048606</v>
      </c>
      <c r="S5" s="46">
        <f>R5*R5</f>
        <v>14.617824065893396</v>
      </c>
      <c r="T5" s="46">
        <f>R5*R5*R5</f>
        <v>55.888711332996408</v>
      </c>
      <c r="U5" s="46">
        <f>-R4*(S6*T7-S7*T6)+R6*(S4*T7-S7*T4)- R7*(S4*T6-S6*T4)</f>
        <v>1.509694466615656</v>
      </c>
      <c r="V5" s="46">
        <f>(Q5*(S6*T7-S7*T6)-Q6*(S5*T7-S7*T5)+ Q7*(S5*T6-S6*T5)-Q4*(S6*T7-S7*T6)+Q6*(S4*T7-S7*T4)- Q7*(S4*T6-S6*T4)+Q4*(S5*T7-S7*T5)-Q5*(S4*T7-S7*T4)+ Q7*(S4*T5-S5*T4)-Q4*(S5*T6-S6*T5)+Q5*(S4*T6-S6*T4)- Q6*(S4*T5-S5*T4))/SUM(U4:U7)</f>
        <v>-54.073187636226727</v>
      </c>
      <c r="W5" s="46"/>
      <c r="X5" s="46"/>
      <c r="Y5" s="46">
        <f>Q5*Q5</f>
        <v>1406.9463111740893</v>
      </c>
      <c r="Z5" s="46">
        <f>Q5*Q5*Q5</f>
        <v>52773.547351634981</v>
      </c>
      <c r="AA5" s="46">
        <f>-Q4*(Y6*Z7-Y7*Z6)+Q6*(Y4*Z7-Y7*Z4)- Q7*(Y4*Z6-Y6*Z4)</f>
        <v>257577.92893527448</v>
      </c>
      <c r="AB5" s="46">
        <f>(R5*(Y6*Z7-Y7*Z6)-R6*(Y5*Z7-Y7*Z5)+ R7*(Y5*Z6-Y6*Z5)-R4*(Y6*Z7-Y7*Z6)+R6*(Y4*Z7-Y7*Z4)- R7*(Y4*Z6-Y6*Z4)+R4*(Y5*Z7-Y7*Z5)-R5*(Y4*Z7-Y7*Z4)+ R7*(Y4*Z5-Y5*Z4)-R4*(Y5*Z6-Y6*Z5)+R5*(Y4*Z6-Y6*Z4)- R6*(Y4*Z5-Y5*Z4))/SUM(AA4:AA7)</f>
        <v>19.218923068153142</v>
      </c>
      <c r="AC5" s="46"/>
      <c r="AD5" s="46">
        <f>((D6-AD4)*C5*C5-(D5-AD4)*C6*C6)/(C6*C5*C5-C5*C6*C6)</f>
        <v>-1.737716957689027</v>
      </c>
      <c r="AE5" s="46">
        <f>((R6-AE4)*Q5*Q5-(R5-AE4)*Q6*Q6)/(Q6*Q5*Q5-Q5*Q6*Q6)</f>
        <v>-1.5977328265620088</v>
      </c>
      <c r="AF5" s="46">
        <f>MAX(C5,Q5)</f>
        <v>37.509283000000003</v>
      </c>
      <c r="AG5" s="46">
        <f>(D7*(C6*C5*C5-C5*C6*C6)-D6*(C7*C5*C5-C5*C7*C7)+D5*(C7*C6*C6-C6*C7*C7))/(C6*C5*C5-C5*C6*C6-C7*C5*C5+C5*C7*C7+C7*C6*C6-C6*C7*C7)</f>
        <v>10.034035952917225</v>
      </c>
      <c r="AH5" s="46">
        <f>(R7*(Q6*Q5*Q5-Q5*Q6*Q6)-R6*(Q7*Q5*Q5-Q5*Q7*Q7)+R5*(Q7*Q6*Q6-Q6*Q7*Q7))/(Q6*Q5*Q5-Q5*Q6*Q6-Q7*Q5*Q5+Q5*Q7*Q7+Q7*Q6*Q6-Q6*Q7*Q7)</f>
        <v>11.018917058059243</v>
      </c>
      <c r="AI5" s="46">
        <f>MAX(C7,Q7)</f>
        <v>35.392308999999997</v>
      </c>
      <c r="AJ5" s="46"/>
      <c r="AK5" s="46"/>
      <c r="AL5" s="46"/>
      <c r="AM5" s="46"/>
    </row>
    <row r="6" spans="1:46" s="55" customFormat="1">
      <c r="A6" s="53"/>
      <c r="B6" s="46">
        <f ca="1">result!C5</f>
        <v>4459.5959999999995</v>
      </c>
      <c r="C6" s="46">
        <f ca="1">result!D5</f>
        <v>36.503641999999999</v>
      </c>
      <c r="D6" s="46">
        <f>LOG10(B6)</f>
        <v>3.6492955172507551</v>
      </c>
      <c r="E6" s="46">
        <f>D6*D6</f>
        <v>13.317357772226456</v>
      </c>
      <c r="F6" s="46">
        <f>D6*D6*D6</f>
        <v>48.598974019810512</v>
      </c>
      <c r="G6" s="46">
        <f xml:space="preserve"> D4*(E5*F7-E7*F5)-D5*(E4*F7-E7*F4)+ D7*(E4*F5-E5*F4)</f>
        <v>-1.4540837268854574</v>
      </c>
      <c r="H6" s="46">
        <f>(D5*(C6*F7-C7*F6)-D6*(C5*F7-C7*F5)+ D7*(C5*F6-C6*F5)-D4*(C6*F7-C7*F6)+D6*(C4*F7-C7*F4)- D7*(C4*F6-C6*F4)+D4*(C5*F7-C7*F5)-D5*(C4*F7-C7*F4)+ D7*(C4*F5-C5*F4)-D4*(C5*F6-C6*F5)+D5*(C4*F6-C6*F4)- D6*(C4*F5-C5*F4))/SUM(G4:G7)</f>
        <v>26.049953032436544</v>
      </c>
      <c r="I6" s="46">
        <f>H4*(I5-I4)+H5*(POWER(I5,2)-POWER(I4,2))/2+H6*(POWER(I5,3)- POWER(I4,3))/3+ H7*(POWER(I5,4)-POWER(I4,4))/4</f>
        <v>-18.634963303366987</v>
      </c>
      <c r="J6" s="46">
        <f>C6*C6</f>
        <v>1332.5158792641639</v>
      </c>
      <c r="K6" s="46">
        <f>C6*C6*C6</f>
        <v>48641.682615974263</v>
      </c>
      <c r="L6" s="46">
        <f xml:space="preserve"> C4*(J5*K7-J7*K5)-C5*(J4*K7-J7*K4)+ C7*(J4*K5-J5*K4)</f>
        <v>-198901.46972184628</v>
      </c>
      <c r="M6" s="46">
        <f>(C5*(D6*K7-D7*K6)-C6*(D5*K7-D7*K5)+ C7*(D5*K6-D6*K5)-C4*(D6*K7-D7*K6)+C6*(D4*K7-D7*K4)- C7*(D4*K6-D6*K4)+C4*(D5*K7-D7*K5)-C5*(D4*K7-D7*K4)+ C7*(D4*K5-D5*K4)-C4*(D5*K6-D6*K5)+C5*(D4*K6-D6*K4)- C6*(D4*K5-D5*K4))/SUM(L4:L7)</f>
        <v>-0.63516529028762425</v>
      </c>
      <c r="N6" s="46">
        <f>M4*(N5-N4)+M5*(POWER(N5,2)-POWER(N4,2))/2+M6*(POWER(N5,3)- POWER(N4,3))/3+ M7*(POWER(N5,4)-POWER(N4,4))/4</f>
        <v>-10.210614682126902</v>
      </c>
      <c r="O6" s="54"/>
      <c r="P6" s="55">
        <f ca="1">result!E5</f>
        <v>4425.192</v>
      </c>
      <c r="Q6" s="55">
        <f ca="1">result!F5</f>
        <v>36.533039000000002</v>
      </c>
      <c r="R6" s="46">
        <f>LOG10(P6)</f>
        <v>3.6459321185889983</v>
      </c>
      <c r="S6" s="46">
        <f>R6*R6</f>
        <v>13.292821013358862</v>
      </c>
      <c r="T6" s="46">
        <f>R6*R6*R6</f>
        <v>48.464723079259834</v>
      </c>
      <c r="U6" s="46">
        <f xml:space="preserve"> R4*(S5*T7-S7*T5)-R5*(S4*T7-S7*T4)+ R7*(S4*T5-S5*T4)</f>
        <v>-1.4171589908624043</v>
      </c>
      <c r="V6" s="46">
        <f>(R5*(Q6*T7-Q7*T6)-R6*(Q5*T7-Q7*T5)+ R7*(Q5*T6-Q6*T5)-R4*(Q6*T7-Q7*T6)+R6*(Q4*T7-Q7*T4)- R7*(Q4*T6-Q6*T4)+R4*(Q5*T7-Q7*T5)-R5*(Q4*T7-Q7*T4)+ R7*(Q4*T5-Q5*T4)-R4*(Q5*T6-Q6*T5)+R5*(Q4*T6-Q6*T4)- R6*(Q4*T5-Q5*T4))/SUM(U4:U7)</f>
        <v>18.534981057125968</v>
      </c>
      <c r="W6" s="46">
        <f>V4*(I5-I4)+V5*(POWER(I5,2)-POWER(I4,2))/2+V6*(POWER(I5,3)- POWER(I4,3))/3+ V7*(POWER(I5,4)-POWER(I4,4))/4</f>
        <v>-18.658609043603271</v>
      </c>
      <c r="X6" s="46"/>
      <c r="Y6" s="46">
        <f>Q6*Q6</f>
        <v>1334.6629385755211</v>
      </c>
      <c r="Z6" s="46">
        <f>Q6*Q6*Q6</f>
        <v>48759.293186834118</v>
      </c>
      <c r="AA6" s="46">
        <f xml:space="preserve"> Q4*(Y5*Z7-Y7*Z5)-Q5*(Y4*Z7-Y7*Z4)+ Q7*(Y4*Z5-Y5*Z4)</f>
        <v>-199200.92732207477</v>
      </c>
      <c r="AB6" s="46">
        <f>(Q5*(R6*Z7-R7*Z6)-Q6*(R5*Z7-R7*Z5)+ Q7*(R5*Z6-R6*Z5)-Q4*(R6*Z7-R7*Z6)+Q6*(R4*Z7-R7*Z4)- Q7*(R4*Z6-R6*Z4)+Q4*(R5*Z7-R7*Z5)-Q5*(R4*Z7-R7*Z4)+ Q7*(R4*Z5-R5*Z4)-Q4*(R5*Z6-R6*Z5)+Q5*(R4*Z6-R6*Z4)- Q6*(R4*Z5-R5*Z4))/SUM(AA4:AA7)</f>
        <v>-0.53256090836647596</v>
      </c>
      <c r="AC6" s="46">
        <f>AB4*(N5-N4)+AB5*(POWER(N5,2)-POWER(N4,2))/2+AB6*(POWER(N5,3)- POWER(N4,3))/3+ AB7*(POWER(N5,4)-POWER(N4,4))/4</f>
        <v>-10.186855493747544</v>
      </c>
      <c r="AD6" s="46">
        <f>(D6-AD4-C6*AD5)/C6/C6</f>
        <v>2.593894522212364E-2</v>
      </c>
      <c r="AE6" s="46">
        <f>(R6-AE4-Q6*AE5)/Q6/Q6</f>
        <v>2.403279223975328E-2</v>
      </c>
      <c r="AF6" s="46"/>
      <c r="AG6" s="46">
        <f>((D7-AG5)*C6*C6-(D6-AG5)*C7*C7)/(C7*C6*C6-C6*C7*C7)</f>
        <v>-0.52193842169212978</v>
      </c>
      <c r="AH6" s="46">
        <f>((R7-AH5)*Q6*Q6-(R6-AH5)*Q7*Q7)/(Q7*Q6*Q6-Q6*Q7*Q7)</f>
        <v>-0.57536275402878401</v>
      </c>
      <c r="AI6" s="46"/>
      <c r="AJ6" s="46"/>
      <c r="AK6" s="46"/>
      <c r="AL6" s="46"/>
      <c r="AM6" s="46"/>
    </row>
    <row r="7" spans="1:46" s="55" customFormat="1">
      <c r="A7" s="53"/>
      <c r="B7" s="46">
        <f ca="1">result!C6</f>
        <v>2918.3960000000002</v>
      </c>
      <c r="C7" s="46">
        <f ca="1">result!D6</f>
        <v>35.361752000000003</v>
      </c>
      <c r="D7" s="46">
        <f>LOG10(B7)</f>
        <v>3.4651442213978019</v>
      </c>
      <c r="E7" s="46">
        <f>D7*D7</f>
        <v>12.007224475086579</v>
      </c>
      <c r="F7" s="46">
        <f>D7*D7*D7</f>
        <v>41.606764504872515</v>
      </c>
      <c r="G7" s="46">
        <f>-D4*(E5*F6-E6*F5)+D5*(E4*F6-E6*F4)- D6*(E4*F5-E5*F4)</f>
        <v>0.48130451088155723</v>
      </c>
      <c r="H7" s="46">
        <f>(D5*(E6*C7-E7*C6)-D6*(E5*C7-E7*C5)+ D7*(E5*C6-E6*C5)-D4*(E6*C7-E7*C6)+D6*(E4*C7-E7*C4)- D7*(E4*C6-E6*C4)+D4*(E5*C7-E7*C5)-D5*(E4*C7-E7*C4)+ D7*(E4*C5-E5*C4)-D4*(E5*C6-E6*C5)+D5*(E4*C6-E6*C4)- D6*(E4*C5-E5*C4))/SUM(G4:G7)</f>
        <v>-2.55487637141829</v>
      </c>
      <c r="I7" s="46"/>
      <c r="J7" s="46">
        <f>C7*C7</f>
        <v>1250.4535045095042</v>
      </c>
      <c r="K7" s="46">
        <f>C7*C7*C7</f>
        <v>44218.226713995973</v>
      </c>
      <c r="L7" s="46">
        <f>-C4*(J5*K6-J6*K5)+C5*(J4*K6-J6*K4)- C6*(J4*K5-J5*K4)</f>
        <v>55990.421119220555</v>
      </c>
      <c r="M7" s="46">
        <f>(C5*(J6*D7-J7*D6)-C6*(J5*D7-J7*D5)+ C7*(J5*D6-J6*D5)-C4*(J6*D7-J7*D6)+C6*(J4*D7-J7*D4)- C7*(J4*D6-J6*D4)+C4*(J5*D7-J7*D5)-C5*(J4*D7-J7*D4)+ C7*(J4*D5-J5*D4)-C4*(J5*D6-J6*D5)+C5*(J4*D6-J6*D4)- C6*(J4*D5-J5*D4))/SUM(L4:L7)</f>
        <v>5.8955242702388323E-3</v>
      </c>
      <c r="N7" s="46"/>
      <c r="O7" s="54"/>
      <c r="P7" s="55">
        <f ca="1">result!E6</f>
        <v>2906.3040000000001</v>
      </c>
      <c r="Q7" s="55">
        <f ca="1">result!F6</f>
        <v>35.392308999999997</v>
      </c>
      <c r="R7" s="46">
        <f>LOG10(P7)</f>
        <v>3.463341039630726</v>
      </c>
      <c r="S7" s="46">
        <f>R7*R7</f>
        <v>11.994731156790438</v>
      </c>
      <c r="T7" s="46">
        <f>R7*R7*R7</f>
        <v>41.54184467464966</v>
      </c>
      <c r="U7" s="46">
        <f>-R4*(S5*T6-S6*T5)+R5*(S4*T6-S6*T4)- R6*(S4*T5-S5*T4)</f>
        <v>0.4706710353165704</v>
      </c>
      <c r="V7" s="46">
        <f>(R5*(S6*Q7-S7*Q6)-R6*(S5*Q7-S7*Q5)+ R7*(S5*Q6-S6*Q5)-R4*(S6*Q7-S7*Q6)+R6*(S4*Q7-S7*Q4)- R7*(S4*Q6-S6*Q4)+R4*(S5*Q7-S7*Q5)-R5*(S4*Q7-S7*Q4)+ R7*(S4*Q5-S5*Q4)-R4*(S5*Q6-S6*Q5)+R5*(S4*Q6-S6*Q4)- R6*(S4*Q5-S5*Q4))/SUM(U4:U7)</f>
        <v>-1.8844848151449924</v>
      </c>
      <c r="W7" s="46"/>
      <c r="X7" s="46">
        <f>(W6-I6)/(I5-I4)</f>
        <v>4.6757704729867899E-2</v>
      </c>
      <c r="Y7" s="46">
        <f>Q7*Q7</f>
        <v>1252.6155363514808</v>
      </c>
      <c r="Z7" s="46">
        <f>Q7*Q7*Q7</f>
        <v>44332.956120752337</v>
      </c>
      <c r="AA7" s="46">
        <f>-Q4*(Y5*Z6-Y6*Z5)+Q5*(Y4*Z6-Y6*Z4)- Q6*(Y4*Z5-Y5*Z4)</f>
        <v>55968.094434909523</v>
      </c>
      <c r="AB7" s="46">
        <f>(Q5*(Y6*R7-Y7*R6)-Q6*(Y5*R7-Y7*R5)+ Q7*(Y5*R6-Y6*R5)-Q4*(Y6*R7-Y7*R6)+Q6*(Y4*R7-Y7*R4)- Q7*(Y4*R6-Y6*R4)+Q4*(Y5*R7-Y7*R5)-Q5*(Y4*R7-Y7*R4)+ Q7*(Y4*R5-Y5*R4)-Q4*(Y5*R6-Y6*R5)+Q5*(Y4*R6-Y6*R4)- Q6*(Y4*R5-Y5*R4))/SUM(AA4:AA7)</f>
        <v>4.9599087682388162E-3</v>
      </c>
      <c r="AC7" s="46"/>
      <c r="AD7" s="46"/>
      <c r="AE7" s="46"/>
      <c r="AF7" s="46">
        <f xml:space="preserve"> POWER(10,(AD4*(AF4-AF5)+AD5*(AF4*AF4-AF5*AF5)/2+AD6*(AF4*AF4*AF4-AF5*AF5*AF5)/3)/(AF4-AF5))</f>
        <v>7990.0450482904062</v>
      </c>
      <c r="AG7" s="46">
        <f>(D7-AG5-C7*AG6)/C7/C7</f>
        <v>9.506763148536353E-3</v>
      </c>
      <c r="AH7" s="46">
        <f>(R7-AH5-Q7*AH6)/Q7/Q7</f>
        <v>1.0224877456457915E-2</v>
      </c>
      <c r="AI7" s="46">
        <f xml:space="preserve"> POWER(10,(AG5*(AI4-AI5)+AG6*(AI4*AI4-AI5*AI5)/2+AG7*(AI4*AI4*AI4-AI5*AI5*AI5)/3)/(AI4-AI5))</f>
        <v>3610.4845426051829</v>
      </c>
      <c r="AJ7" s="46"/>
      <c r="AK7" s="46">
        <f>(POWER(10,(AC6-N6)/(N5-N4))-1)*100</f>
        <v>-1.9649873929840078</v>
      </c>
      <c r="AL7" s="46">
        <f xml:space="preserve"> IF(AF4&gt;AF5,(POWER(10,(AE4*(AF4-AF5)+AE5*(AF4*AF4-AF5*AF5)/2+AE6*(AF4*AF4*AF4-AF5*AF5*AF5)/3)/(AF4-AF5))/AF7-1)*100,99)</f>
        <v>-2.348327672507089</v>
      </c>
      <c r="AM7" s="46">
        <f xml:space="preserve"> IF(AI4&gt;AI5,(POWER(10,(AH5*(AI4-AI5)+AH6*(AI4*AI4-
AI5*AI5)/2+AH7*(AI4*AI4*AI4-AI5*AI5*AI5)/3)/(AI4-AI5))/AI7-1)*100,99)</f>
        <v>-1.7241916453188511</v>
      </c>
    </row>
    <row r="8" spans="1:46" s="55" customFormat="1">
      <c r="A8" s="5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54"/>
      <c r="P8" s="27"/>
      <c r="Q8" s="27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46" s="55" customFormat="1">
      <c r="A9" s="56" t="s">
        <v>51</v>
      </c>
      <c r="B9" s="46">
        <f ca="1">result!C8</f>
        <v>16319.688</v>
      </c>
      <c r="C9" s="46">
        <f ca="1">result!D8</f>
        <v>35.658346000000002</v>
      </c>
      <c r="D9" s="46">
        <f>LOG10(B9)</f>
        <v>4.2127118516498525</v>
      </c>
      <c r="E9" s="46">
        <f>D9*D9</f>
        <v>17.74694114503113</v>
      </c>
      <c r="F9" s="46">
        <f>D9*D9*D9</f>
        <v>74.762749292205044</v>
      </c>
      <c r="G9" s="46">
        <f>D10*(E11*F12-E12*F11)-D11*(E10*F12-E12*F10)+ D12*(E10*F11-E11*F10)</f>
        <v>-0.60073731600309088</v>
      </c>
      <c r="H9" s="46">
        <f>(C9*G9+C10*G10+C11*G11+C12*G12)/SUM(G9:G12)</f>
        <v>-123.56396857565261</v>
      </c>
      <c r="I9" s="46">
        <f>IF(D9&lt;D12,MAX(D9,R9),MIN(D9,R9))</f>
        <v>4.1541418426841075</v>
      </c>
      <c r="J9" s="46">
        <f>C9*C9</f>
        <v>1271.5176394557161</v>
      </c>
      <c r="K9" s="46">
        <f>C9*C9*C9</f>
        <v>45340.215932815176</v>
      </c>
      <c r="L9" s="46">
        <f>C10*(J11*K12-J12*K11)-C11*(J10*K12-J12*K10)+ C12*(J10*K11-J11*K10)</f>
        <v>-15288.26122911647</v>
      </c>
      <c r="M9" s="46">
        <f>(D9*L9+D10*L10+D11*L11+D12*L12)/SUM(L9:L12)</f>
        <v>701.95092507979177</v>
      </c>
      <c r="N9" s="46">
        <f>IF(C9&lt;C12,MAX(C9,Q9),MIN(C9,Q9))</f>
        <v>35.658346000000002</v>
      </c>
      <c r="O9" s="54"/>
      <c r="P9" s="55">
        <f ca="1">result!E8</f>
        <v>14260.7328</v>
      </c>
      <c r="Q9" s="55">
        <f ca="1">result!F8</f>
        <v>35.822420999999999</v>
      </c>
      <c r="R9" s="46">
        <f>LOG10(P9)</f>
        <v>4.1541418426841075</v>
      </c>
      <c r="S9" s="46">
        <f>R9*R9</f>
        <v>17.256894449138912</v>
      </c>
      <c r="T9" s="46">
        <f>R9*R9*R9</f>
        <v>71.68758730595107</v>
      </c>
      <c r="U9" s="46">
        <f>R10*(S11*T12-S12*T11)-R11*(S10*T12-S12*T10)+ R12*(S10*T11-S11*T10)</f>
        <v>-0.5262712300751673</v>
      </c>
      <c r="V9" s="46">
        <f>(Q9*U9+Q10*U10+Q11*U11+Q12*U12)/SUM(U9:U12)</f>
        <v>-248.47731841518757</v>
      </c>
      <c r="W9" s="46"/>
      <c r="X9" s="46"/>
      <c r="Y9" s="46">
        <f>Q9*Q9</f>
        <v>1283.2458463012408</v>
      </c>
      <c r="Z9" s="46">
        <f>Q9*Q9*Q9</f>
        <v>45968.972952704338</v>
      </c>
      <c r="AA9" s="46">
        <f>Q10*(Y11*Z12-Y12*Z11)-Q11*(Y10*Z12-Y12*Z10)+ Q12*(Y10*Z11-Y11*Z10)</f>
        <v>-16565.363589584827</v>
      </c>
      <c r="AB9" s="46">
        <f>(R9*AA9+R10*AA10+R11*AA11+R12*AA12)/SUM(AA9:AA12)</f>
        <v>1292.1468791654856</v>
      </c>
      <c r="AC9" s="46"/>
      <c r="AD9" s="46">
        <f>(D11*(C10*C9*C9-C9*C10*C10)-D10*(C11*C9*C9-C9*C11*C11)+D9*(C11*C10*C10-C10*C11*C11))/(C10*C9*C9-C9*C10*C10-C11*C9*C9+C9*C11*C11+C11*C10*C10-C10*C11*C11)</f>
        <v>-39.38895254220423</v>
      </c>
      <c r="AE9" s="46">
        <f>(R11*(Q10*Q9*Q9-Q9*Q10*Q10)-R10*(Q11*Q9*Q9-Q9*Q11*Q11)+R9*(Q11*Q10*Q10-Q10*Q11*Q11))/(Q10*Q9*Q9-Q9*Q10*Q10-Q11*Q9*Q9+Q9*Q11*Q11+Q11*Q10*Q10-Q10*Q11*Q11)</f>
        <v>-33.896284016810057</v>
      </c>
      <c r="AF9" s="46">
        <f>MIN(C9,Q9)</f>
        <v>35.658346000000002</v>
      </c>
      <c r="AG9" s="46"/>
      <c r="AH9" s="46"/>
      <c r="AI9" s="46">
        <f>MIN(C11,Q11)</f>
        <v>34.657907000000002</v>
      </c>
      <c r="AJ9" s="46"/>
      <c r="AK9" s="46"/>
      <c r="AL9" s="46"/>
      <c r="AM9" s="46"/>
    </row>
    <row r="10" spans="1:46" s="55" customFormat="1">
      <c r="A10" s="56"/>
      <c r="B10" s="46">
        <f ca="1">result!C9</f>
        <v>11880.84</v>
      </c>
      <c r="C10" s="46">
        <f ca="1">result!D9</f>
        <v>35.156664999999997</v>
      </c>
      <c r="D10" s="46">
        <f>LOG10(B10)</f>
        <v>4.0748471472502406</v>
      </c>
      <c r="E10" s="46">
        <f>D10*D10</f>
        <v>16.604379273453425</v>
      </c>
      <c r="F10" s="46">
        <f>D10*D10*D10</f>
        <v>67.660307514292711</v>
      </c>
      <c r="G10" s="46">
        <f>-D9*(E11*F12-E12*F11)+D11*(E9*F12-E12*F9)- D12*(E9*F11-E11*F9)</f>
        <v>1.6659031805279483</v>
      </c>
      <c r="H10" s="46">
        <f>(C10*(E11*F12-E12*F11)-C11*(E10*F12-E12*F10)+ C12*(E10*F11-E11*F10)-C9*(E11*F12-E12*F11)+C11*(E9*F12-E12*F9)- C12*(E9*F11-E11*F9)+C9*(E10*F12-E12*F10)-C10*(E9*F12-E12*F9)+ C12*(E9*F10-E10*F9)-C9*(E10*F11-E11*F10)+C10*(E9*F11-E11*F9)- C11*(E9*F10-E10*F9))/SUM(G9:G12)</f>
        <v>114.70877148519654</v>
      </c>
      <c r="I10" s="46">
        <f>IF(D9&lt;D12,MIN(D12,R12),MAX(D12,R12))</f>
        <v>3.7301931731781788</v>
      </c>
      <c r="J10" s="46">
        <f>C10*C10</f>
        <v>1235.9910939222248</v>
      </c>
      <c r="K10" s="46">
        <f>C10*C10*C10</f>
        <v>43453.324832007187</v>
      </c>
      <c r="L10" s="46">
        <f>-C9*(J11*K12-J12*K11)+C11*(J9*K12-J12*K9)- C12*(J9*K11-J11*K9)</f>
        <v>44733.749250344932</v>
      </c>
      <c r="M10" s="46">
        <f>(D10*(J11*K12-J12*K11)-D11*(J10*K12-J12*K10)+ D12*(J10*K11-J11*K10)-D9*(J11*K12-J12*K11)+D11*(J9*K12-J12*K9)- D12*(J9*K11-J11*K9)+D9*(J10*K12-J12*K10)-D10*(J9*K12-J12*K9)+ D12*(J9*K10-J10*K9)-D9*(J10*K11-J11*K10)+D10*(J9*K11-J11*K9)- D11*(J9*K10-J10*K9))/SUM(L9:L12)</f>
        <v>-61.082796149867967</v>
      </c>
      <c r="N10" s="46">
        <f>IF(C9&lt;C12,MIN(C12,Q12),MAX(C12,Q12))</f>
        <v>34.160347000000002</v>
      </c>
      <c r="O10" s="54"/>
      <c r="P10" s="55">
        <f ca="1">result!E9</f>
        <v>10388.3904</v>
      </c>
      <c r="Q10" s="55">
        <f ca="1">result!F9</f>
        <v>35.334009000000002</v>
      </c>
      <c r="R10" s="46">
        <f>LOG10(P10)</f>
        <v>4.0165482622298718</v>
      </c>
      <c r="S10" s="46">
        <f>R10*R10</f>
        <v>16.132659942821803</v>
      </c>
      <c r="T10" s="46">
        <f>R10*R10*R10</f>
        <v>64.79760725848638</v>
      </c>
      <c r="U10" s="46">
        <f>-R9*(S11*T12-S12*T11)+R11*(S9*T12-S12*T9)- R12*(S9*T11-S11*T9)</f>
        <v>1.4752560158394203</v>
      </c>
      <c r="V10" s="46">
        <f>(Q10*(S11*T12-S12*T11)-Q11*(S10*T12-S12*T10)+ Q12*(S10*T11-S11*T10)-Q9*(S11*T12-S12*T11)+Q11*(S9*T12-S12*T9)- Q12*(S9*T11-S11*T9)+Q9*(S10*T12-S12*T10)-Q10*(S9*T12-S12*T9)+ Q12*(S9*T10-S10*T9)-Q9*(S10*T11-S11*T10)+Q10*(S9*T11-S11*T9)- Q11*(S9*T10-S10*T9))/SUM(U9:U12)</f>
        <v>209.06779731316524</v>
      </c>
      <c r="W10" s="46"/>
      <c r="X10" s="46"/>
      <c r="Y10" s="46">
        <f>Q10*Q10</f>
        <v>1248.4921920120812</v>
      </c>
      <c r="Z10" s="46">
        <f>Q10*Q10*Q10</f>
        <v>44114.23434898461</v>
      </c>
      <c r="AA10" s="46">
        <f>-Q9*(Y11*Z12-Y12*Z11)+Q11*(Y9*Z12-Y12*Z9)- Q12*(Y9*Z11-Y11*Z9)</f>
        <v>47329.784554101527</v>
      </c>
      <c r="AB10" s="46">
        <f>(R10*(Y11*Z12-Y12*Z11)-R11*(Y10*Z12-Y12*Z10)+ R12*(Y10*Z11-Y11*Z10)-R9*(Y11*Z12-Y12*Z11)+R11*(Y9*Z12-Y12*Z9)- R12*(Y9*Z11-Y11*Z9)+R9*(Y10*Z12-Y12*Z10)-R10*(Y9*Z12-Y12*Z9)+ R12*(Y9*Z10-Y10*Z9)-R9*(Y10*Z11-Y11*Z10)+R10*(Y9*Z11-Y11*Z9)- R11*(Y9*Z10-Y10*Z9))/SUM(AA9:AA12)</f>
        <v>-110.7526583932855</v>
      </c>
      <c r="AC10" s="46"/>
      <c r="AD10" s="46">
        <f>((D11-AD9)*C10*C10-(D10-AD9)*C11*C11)/(C11*C10*C10-C10*C11*C11)</f>
        <v>2.1842453587936994</v>
      </c>
      <c r="AE10" s="46">
        <f>((R11-AE9)*Q10*Q10-(R10-AE9)*Q11*Q11)/(Q11*Q10*Q10-Q10*Q11*Q11)</f>
        <v>1.8534637732297592</v>
      </c>
      <c r="AF10" s="46">
        <f>MAX(C10,Q10)</f>
        <v>35.334009000000002</v>
      </c>
      <c r="AG10" s="46">
        <f>(D12*(C11*C10*C10-C10*C11*C11)-D11*(C12*C10*C10-C10*C12*C12)+D10*(C12*C11*C11-C11*C12*C12))/(C11*C10*C10-C10*C11*C11-C12*C10*C10+C10*C12*C12+C12*C11*C11-C11*C12*C12)</f>
        <v>-5.1577328387202872</v>
      </c>
      <c r="AH10" s="46">
        <f>(R12*(Q11*Q10*Q10-Q10*Q11*Q11)-R11*(Q12*Q10*Q10-Q10*Q12*Q12)+R10*(Q12*Q11*Q11-Q11*Q12*Q12))/(Q11*Q10*Q10-Q10*Q11*Q11-Q12*Q10*Q10+Q10*Q12*Q12+Q12*Q11*Q11-Q11*Q12*Q12)</f>
        <v>27.628919411241377</v>
      </c>
      <c r="AI10" s="46">
        <f>MAX(C12,Q12)</f>
        <v>34.160347000000002</v>
      </c>
      <c r="AJ10" s="46"/>
      <c r="AK10" s="46"/>
      <c r="AL10" s="46"/>
      <c r="AM10" s="46"/>
    </row>
    <row r="11" spans="1:46" s="55" customFormat="1">
      <c r="A11" s="56"/>
      <c r="B11" s="46">
        <f ca="1">result!C10</f>
        <v>8401.0079999999998</v>
      </c>
      <c r="C11" s="46">
        <f ca="1">result!D10</f>
        <v>34.657907000000002</v>
      </c>
      <c r="D11" s="46">
        <f>LOG10(B11)</f>
        <v>3.9243313982730399</v>
      </c>
      <c r="E11" s="46">
        <f>D11*D11</f>
        <v>15.400376923471633</v>
      </c>
      <c r="F11" s="46">
        <f>D11*D11*D11</f>
        <v>60.436182706019288</v>
      </c>
      <c r="G11" s="46">
        <f xml:space="preserve"> D9*(E10*F12-E12*F10)-D10*(E9*F12-E12*F9)+ D12*(E9*F10-E10*F9)</f>
        <v>-1.4680975506633445</v>
      </c>
      <c r="H11" s="46">
        <f>(D10*(C11*F12-C12*F11)-D11*(C10*F12-C12*F10)+ D12*(C10*F11-C11*F10)-D9*(C11*F12-C12*F11)+D11*(C9*F12-C12*F9)- D12*(C9*F11-C11*F9)+D9*(C10*F12-C12*F10)-D10*(C9*F12-C12*F9)+ D12*(C9*F10-C10*F9)-D9*(C10*F11-C11*F10)+D10*(C9*F11-C11*F9)- D11*(C9*F10-C10*F9))/SUM(G9:G12)</f>
        <v>-28.466530147515147</v>
      </c>
      <c r="I11" s="46">
        <f>H9*(I10-I9)+H10*(POWER(I10,2)-POWER(I9,2))/2+H11*(POWER(I10,3)- POWER(I9,3))/3+ H12*(POWER(I10,4)-POWER(I9,4))/4</f>
        <v>-14.718988072930024</v>
      </c>
      <c r="J11" s="46">
        <f>C11*C11</f>
        <v>1201.1705176206492</v>
      </c>
      <c r="K11" s="46">
        <f>C11*C11*C11</f>
        <v>41630.056090838327</v>
      </c>
      <c r="L11" s="46">
        <f xml:space="preserve"> C9*(J10*K12-J12*K10)-C10*(J9*K12-J12*K9)+ C12*(J9*K10-J10*K9)</f>
        <v>-40321.437101773918</v>
      </c>
      <c r="M11" s="46">
        <f>(C10*(D11*K12-D12*K11)-C11*(D10*K12-D12*K10)+ C12*(D10*K11-D11*K10)-C9*(D11*K12-D12*K11)+C11*(D9*K12-D12*K9)- C12*(D9*K11-D11*K9)+C9*(D10*K12-D12*K10)-C10*(D9*K12-D12*K9)+ C12*(D9*K10-D10*K9)-C9*(D10*K11-D11*K10)+C10*(D9*K11-D11*K9)- C11*(D9*K10-D10*K9))/SUM(L9:L12)</f>
        <v>1.7726823968985592</v>
      </c>
      <c r="N11" s="46">
        <f>M9*(N10-N9)+M10*(POWER(N10,2)-POWER(N9,2))/2+M11*(POWER(N10,3)- POWER(N9,3))/3+ M12*(POWER(N10,4)-POWER(N9,4))/4</f>
        <v>-5.9896404472976883</v>
      </c>
      <c r="O11" s="54"/>
      <c r="P11" s="55">
        <f ca="1">result!E10</f>
        <v>7359.9408000000003</v>
      </c>
      <c r="Q11" s="55">
        <f ca="1">result!F10</f>
        <v>34.840688999999998</v>
      </c>
      <c r="R11" s="46">
        <f>LOG10(P11)</f>
        <v>3.8668743210852261</v>
      </c>
      <c r="S11" s="46">
        <f>R11*R11</f>
        <v>14.952717015068329</v>
      </c>
      <c r="T11" s="46">
        <f>R11*R11*R11</f>
        <v>57.820277456021849</v>
      </c>
      <c r="U11" s="46">
        <f xml:space="preserve"> R9*(S10*T12-S12*T10)-R10*(S9*T12-S12*T9)+ R12*(S9*T10-S10*T9)</f>
        <v>-1.3305160710564508</v>
      </c>
      <c r="V11" s="46">
        <f>(R10*(Q11*T12-Q12*T11)-R11*(Q10*T12-Q12*T10)+ R12*(Q10*T11-Q11*T10)-R9*(Q11*T12-Q12*T11)+R11*(Q9*T12-Q12*T9)- R12*(Q9*T11-Q11*T9)+R9*(Q10*T12-Q12*T10)-R10*(Q9*T12-Q12*T9)+ R12*(Q9*T10-Q10*T9)-R9*(Q10*T11-Q11*T10)+R10*(Q9*T11-Q11*T9)- R11*(Q9*T10-Q10*T9))/SUM(U9:U12)</f>
        <v>-52.157095259726454</v>
      </c>
      <c r="W11" s="46">
        <f>V9*(I10-I9)+V10*(POWER(I10,2)-POWER(I9,2))/2+V11*(POWER(I10,3)- POWER(I9,3))/3+ V12*(POWER(I10,4)-POWER(I9,4))/4</f>
        <v>-14.87569585803962</v>
      </c>
      <c r="X11" s="46"/>
      <c r="Y11" s="46">
        <f>Q11*Q11</f>
        <v>1213.8736099947209</v>
      </c>
      <c r="Z11" s="46">
        <f>Q11*Q11*Q11</f>
        <v>42292.192931133359</v>
      </c>
      <c r="AA11" s="46">
        <f xml:space="preserve"> Q9*(Y10*Z12-Y12*Z10)-Q10*(Y9*Z12-Y12*Z9)+ Q12*(Y9*Z10-Y10*Z9)</f>
        <v>-41195.506571359932</v>
      </c>
      <c r="AB11" s="46">
        <f>(Q10*(R11*Z12-R12*Z11)-Q11*(R10*Z12-R12*Z10)+ Q12*(R10*Z11-R11*Z10)-Q9*(R11*Z12-R12*Z11)+Q11*(R9*Z12-R12*Z9)- Q12*(R9*Z11-R11*Z9)+Q9*(R10*Z12-R12*Z10)-Q10*(R9*Z12-R12*Z9)+ Q12*(R9*Z10-R10*Z9)-Q9*(R10*Z11-R11*Z10)+Q10*(R9*Z11-R11*Z9)- Q11*(R9*Z10-R10*Z9))/SUM(AA9:AA12)</f>
        <v>3.1651687811850171</v>
      </c>
      <c r="AC11" s="46">
        <f>AB9*(N10-N9)+AB10*(POWER(N10,2)-POWER(N9,2))/2+AB11*(POWER(N10,3)- POWER(N9,3))/3+ AB12*(POWER(N10,4)-POWER(N9,4))/4</f>
        <v>-5.8280457370080967</v>
      </c>
      <c r="AD11" s="46">
        <f>(D11-AD9-C11*AD10)/C11/C11</f>
        <v>-2.6963772499122511E-2</v>
      </c>
      <c r="AE11" s="46">
        <f>(R11-AE9-Q11*AE10)/Q11/Q11</f>
        <v>-2.208862301412573E-2</v>
      </c>
      <c r="AF11" s="46"/>
      <c r="AG11" s="46">
        <f>((D12-AG10)*C11*C11-(D11-AG10)*C12*C12)/(C12*C11*C11-C11*C12*C12)</f>
        <v>0.22288022365975166</v>
      </c>
      <c r="AH11" s="46">
        <f>((R12-AH10)*Q11*Q11-(R11-AH10)*Q12*Q12)/(Q12*Q11*Q11-Q11*Q12*Q12)</f>
        <v>-1.6536831536624945</v>
      </c>
      <c r="AI11" s="46"/>
      <c r="AJ11" s="46"/>
      <c r="AK11" s="46"/>
      <c r="AL11" s="46"/>
      <c r="AM11" s="46"/>
    </row>
    <row r="12" spans="1:46" s="55" customFormat="1">
      <c r="A12" s="56"/>
      <c r="B12" s="46">
        <f ca="1">result!C11</f>
        <v>5372.7071999999998</v>
      </c>
      <c r="C12" s="46">
        <f ca="1">result!D11</f>
        <v>34.011828999999999</v>
      </c>
      <c r="D12" s="46">
        <f>LOG10(B12)</f>
        <v>3.7301931731781788</v>
      </c>
      <c r="E12" s="46">
        <f>D12*D12</f>
        <v>13.91434110922509</v>
      </c>
      <c r="F12" s="46">
        <f>D12*D12*D12</f>
        <v>51.903180214903919</v>
      </c>
      <c r="G12" s="46">
        <f>-D9*(E10*F11-E11*F10)+D10*(E9*F11-E11*F9)- D11*(E9*F10-E10*F9)</f>
        <v>0.40312488712211803</v>
      </c>
      <c r="H12" s="46">
        <f>(D10*(E11*C12-E12*C11)-D11*(E10*C12-E12*C10)+ D12*(E10*C11-E11*C10)-D9*(E11*C12-E12*C11)+D11*(E9*C12-E12*C9)- D12*(E9*C11-E11*C9)+D9*(E10*C12-E12*C10)-D10*(E9*C12-E12*C9)+ D12*(E9*C10-E10*C9)-D9*(E10*C11-E11*C10)+D10*(E9*C11-E11*C9)- D11*(E9*C10-E10*C9))/SUM(G9:G12)</f>
        <v>2.4234147396667289</v>
      </c>
      <c r="I12" s="46"/>
      <c r="J12" s="46">
        <f>C12*C12</f>
        <v>1156.8045119252408</v>
      </c>
      <c r="K12" s="46">
        <f>C12*C12*C12</f>
        <v>39345.037246029751</v>
      </c>
      <c r="L12" s="46">
        <f>-C9*(J10*K11-J11*K10)+C10*(J9*K11-J11*K9)- C11*(J9*K10-J10*K9)</f>
        <v>10876.253942042589</v>
      </c>
      <c r="M12" s="46">
        <f>(C10*(J11*D12-J12*D11)-C11*(J10*D12-J12*D10)+ C12*(J10*D11-J11*D10)-C9*(J11*D12-J12*D11)+C11*(J9*D12-J12*D9)- C12*(J9*D11-J11*D9)+C9*(J10*D12-J12*D10)-C10*(J9*D12-J12*D9)+ C12*(J9*D10-J10*D9)-C9*(J10*D11-J11*D10)+C10*(J9*D11-J11*D9)- C11*(J9*D10-J10*D9))/SUM(L9:L12)</f>
        <v>-1.7062637537411739E-2</v>
      </c>
      <c r="N12" s="46"/>
      <c r="O12" s="54"/>
      <c r="P12" s="55">
        <f ca="1">result!E11</f>
        <v>4816.4448000000002</v>
      </c>
      <c r="Q12" s="55">
        <f ca="1">result!F11</f>
        <v>34.160347000000002</v>
      </c>
      <c r="R12" s="46">
        <f>LOG10(P12)</f>
        <v>3.6827265873165107</v>
      </c>
      <c r="S12" s="46">
        <f>R12*R12</f>
        <v>13.562475116927914</v>
      </c>
      <c r="T12" s="46">
        <f>R12*R12*R12</f>
        <v>49.946887702929033</v>
      </c>
      <c r="U12" s="46">
        <f>-R9*(S10*T11-S11*T10)+R10*(S9*T11-S11*T9)- R11*(S9*T10-S10*T9)</f>
        <v>0.3817027265866102</v>
      </c>
      <c r="V12" s="46">
        <f>(R10*(S11*Q12-S12*Q11)-R11*(S10*Q12-S12*Q10)+ R12*(S10*Q11-S11*Q10)-R9*(S11*Q12-S12*Q11)+R11*(S9*Q12-S12*Q9)- R12*(S9*Q11-S11*Q9)+R9*(S10*Q12-S12*Q10)-R10*(S9*Q12-S12*Q9)+ R12*(S9*Q10-S10*Q9)-R9*(S10*Q11-S11*Q10)+R10*(S9*Q11-S11*Q9)- R11*(S9*Q10-S10*Q9))/SUM(U9:U12)</f>
        <v>4.4062292264075564</v>
      </c>
      <c r="W12" s="46"/>
      <c r="X12" s="46">
        <f>(W11-I11)/(I10-I9)</f>
        <v>0.36963858217133633</v>
      </c>
      <c r="Y12" s="46">
        <f>Q12*Q12</f>
        <v>1166.9293071604091</v>
      </c>
      <c r="Z12" s="46">
        <f>Q12*Q12*Q12</f>
        <v>39862.710057069162</v>
      </c>
      <c r="AA12" s="46">
        <f>-Q9*(Y10*Z11-Y11*Z10)+Q10*(Y9*Z11-Y11*Z9)- Q11*(Y9*Z10-Y10*Z9)</f>
        <v>10431.399533830583</v>
      </c>
      <c r="AB12" s="46">
        <f>(Q10*(Y11*R12-Y12*R11)-Q11*(Y10*R12-Y12*R10)+ Q12*(Y10*R11-Y11*R10)-Q9*(Y11*R12-Y12*R11)+Q11*(Y9*R12-Y12*R9)- Q12*(Y9*R11-Y11*R9)+Q9*(Y10*R12-Y12*R10)-Q10*(Y9*R12-Y12*R9)+ Q12*(Y9*R10-Y10*R9)-Q9*(Y10*R11-Y11*R10)+Q10*(Y9*R11-Y11*R9)- Q11*(Y9*R10-Y10*R9))/SUM(AA9:AA12)</f>
        <v>-3.006928334916166E-2</v>
      </c>
      <c r="AC12" s="46"/>
      <c r="AD12" s="46"/>
      <c r="AE12" s="46"/>
      <c r="AF12" s="46">
        <f xml:space="preserve"> POWER(10,(AD9*(AF9-AF10)+AD10*(AF9*AF9-AF10*AF10)/2+AD11*(AF9*AF9*AF9-AF10*AF10*AF10)/3)/(AF9-AF10))</f>
        <v>14770.502194874212</v>
      </c>
      <c r="AG12" s="46">
        <f>(D12-AG10-C12*AG11)/C12/C12</f>
        <v>1.1301494278626468E-3</v>
      </c>
      <c r="AH12" s="46">
        <f>(R12-AH10-Q12*AH11)/Q12/Q12</f>
        <v>2.7888748130281266E-2</v>
      </c>
      <c r="AI12" s="46">
        <f xml:space="preserve"> POWER(10,(AG10*(AI9-AI10)+AG11*(AI9*AI9-AI10*AI10)/2+AG12*(AI9*AI9*AI9-AI10*AI10*AI10)/3)/(AI9-AI10))</f>
        <v>7071.1130877832002</v>
      </c>
      <c r="AJ12" s="46"/>
      <c r="AK12" s="46">
        <f>(POWER(10,(AC11-N11)/(N10-N9))-1)*100</f>
        <v>-21.994308769645933</v>
      </c>
      <c r="AL12" s="46">
        <f xml:space="preserve"> IF(AF9&gt;AF10,(POWER(10,(AE9*(AF9-AF10)+AE10*(AF9*AF9-AF10*AF10)/2+AE11*(AF9*AF9*AF9-AF10*AF10*AF10)/3)/(AF9-AF10))/AF12-1)*100,99)</f>
        <v>-21.690672680521207</v>
      </c>
      <c r="AM12" s="46">
        <f xml:space="preserve"> IF(AI9&gt;AI10,(POWER(10,(AH10*(AI9-AI10)+AH11*(AI9*AI9-
AI10*AI10)/2+AH12*(AI9*AI9*AI9-AI10*AI10*AI10)/3)/(AI9-AI10))/AI12-1)*100,99)</f>
        <v>-20.903541417933582</v>
      </c>
    </row>
    <row r="13" spans="1:46" s="55" customFormat="1">
      <c r="A13" s="5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46" s="55" customFormat="1">
      <c r="A14" s="56" t="s">
        <v>49</v>
      </c>
      <c r="B14" s="46">
        <f ca="1">result!C13</f>
        <v>12587.632</v>
      </c>
      <c r="C14" s="46">
        <f ca="1">result!D13</f>
        <v>37.442726</v>
      </c>
      <c r="D14" s="46">
        <f>LOG10(B14)</f>
        <v>4.0999440378076351</v>
      </c>
      <c r="E14" s="46">
        <f>D14*D14</f>
        <v>16.809541113154374</v>
      </c>
      <c r="F14" s="46">
        <f>D14*D14*D14</f>
        <v>68.918177865159592</v>
      </c>
      <c r="G14" s="46">
        <f>D15*(E16*F17-E17*F16)-D16*(E15*F17-E17*F15)+ D17*(E15*F16-E16*F15)</f>
        <v>-0.70117226741476202</v>
      </c>
      <c r="H14" s="46">
        <f>(C14*G14+C15*G15+C16*G16+C17*G17)/SUM(G14:G17)</f>
        <v>-76.247502162840149</v>
      </c>
      <c r="I14" s="46">
        <f>IF(D14&lt;D17,MAX(D14,R14),MIN(D14,R14))</f>
        <v>4.0849928578015433</v>
      </c>
      <c r="J14" s="46">
        <f>C14*C14</f>
        <v>1401.9577303110759</v>
      </c>
      <c r="K14" s="46">
        <f>C14*C14*C14</f>
        <v>52493.119159619513</v>
      </c>
      <c r="L14" s="46">
        <f>C15*(J16*K17-J17*K16)-C16*(J15*K17-J17*K15)+ C17*(J15*K16-J16*K15)</f>
        <v>-102433.71034941822</v>
      </c>
      <c r="M14" s="46">
        <f>(D14*L14+D15*L15+D16*L16+D17*L17)/SUM(L14:L17)</f>
        <v>-192.76592524274423</v>
      </c>
      <c r="N14" s="46">
        <f>IF(C14&lt;C17,MAX(C14,Q14),MIN(C14,Q14))</f>
        <v>37.442726</v>
      </c>
      <c r="O14" s="54"/>
      <c r="P14" s="55">
        <f ca="1">result!E13</f>
        <v>12161.66</v>
      </c>
      <c r="Q14" s="55">
        <f ca="1">result!F13</f>
        <v>37.496744999999997</v>
      </c>
      <c r="R14" s="46">
        <f>LOG10(P14)</f>
        <v>4.0849928578015433</v>
      </c>
      <c r="S14" s="46">
        <f>R14*R14</f>
        <v>16.687166648289619</v>
      </c>
      <c r="T14" s="46">
        <f>R14*R14*R14</f>
        <v>68.166956575207209</v>
      </c>
      <c r="U14" s="46">
        <f>R15*(S16*T17-S17*T16)-R16*(S15*T17-S17*T15)+ R17*(S15*T16-S16*T15)</f>
        <v>-0.66089844126577191</v>
      </c>
      <c r="V14" s="46">
        <f>(Q14*U14+Q15*U15+Q16*U16+Q17*U17)/SUM(U14:U17)</f>
        <v>-32.528643651367872</v>
      </c>
      <c r="W14" s="46"/>
      <c r="X14" s="46"/>
      <c r="Y14" s="46">
        <f>Q14*Q14</f>
        <v>1406.0058855950249</v>
      </c>
      <c r="Z14" s="46">
        <f>Q14*Q14*Q14</f>
        <v>52720.644160655815</v>
      </c>
      <c r="AA14" s="46">
        <f>Q15*(Y16*Z17-Y17*Z16)-Q16*(Y15*Z17-Y17*Z15)+ Q17*(Y15*Z16-Y16*Z15)</f>
        <v>-105668.94075883925</v>
      </c>
      <c r="AB14" s="46">
        <f>(R14*AA14+R15*AA15+R16*AA16+R17*AA17)/SUM(AA14:AA17)</f>
        <v>-158.9291792403252</v>
      </c>
      <c r="AC14" s="46"/>
      <c r="AD14" s="46">
        <f>(D16*(C15*C14*C14-C14*C15*C15)-D15*(C16*C14*C14-C14*C16*C16)+D14*(C16*C15*C15-C15*C16*C16))/(C15*C14*C14-C14*C15*C15-C16*C14*C14+C14*C16*C16+C16*C15*C15-C15*C16*C16)</f>
        <v>39.127479741271387</v>
      </c>
      <c r="AE14" s="46">
        <f>(R16*(Q15*Q14*Q14-Q14*Q15*Q15)-R15*(Q16*Q14*Q14-Q14*Q16*Q16)+R14*(Q16*Q15*Q15-Q15*Q16*Q16))/(Q15*Q14*Q14-Q14*Q15*Q15-Q16*Q14*Q14+Q14*Q16*Q16+Q16*Q15*Q15-Q15*Q16*Q16)</f>
        <v>31.044985003247952</v>
      </c>
      <c r="AF14" s="46">
        <f>MIN(C14,Q14)</f>
        <v>37.442726</v>
      </c>
      <c r="AG14" s="46"/>
      <c r="AH14" s="46"/>
      <c r="AI14" s="46">
        <f>MIN(C16,Q16)</f>
        <v>35.853377000000002</v>
      </c>
      <c r="AJ14" s="46"/>
      <c r="AK14" s="46"/>
      <c r="AL14" s="46"/>
      <c r="AM14" s="46"/>
    </row>
    <row r="15" spans="1:46" s="55" customFormat="1">
      <c r="A15" s="57"/>
      <c r="B15" s="46">
        <f ca="1">result!C14</f>
        <v>8572.6</v>
      </c>
      <c r="C15" s="46">
        <f ca="1">result!D14</f>
        <v>36.787827</v>
      </c>
      <c r="D15" s="46">
        <f>LOG10(B15)</f>
        <v>3.933112559893122</v>
      </c>
      <c r="E15" s="46">
        <f>D15*D15</f>
        <v>15.469374408789028</v>
      </c>
      <c r="F15" s="46">
        <f>D15*D15*D15</f>
        <v>60.842790780897367</v>
      </c>
      <c r="G15" s="46">
        <f>-D14*(E16*F17-E17*F16)+D16*(E14*F17-E17*F14)- D17*(E14*F16-E16*F14)</f>
        <v>1.9802102998761484</v>
      </c>
      <c r="H15" s="46">
        <f>(C15*(E16*F17-E17*F16)-C16*(E15*F17-E17*F15)+ C17*(E15*F16-E16*F15)-C14*(E16*F17-E17*F16)+C16*(E14*F17-E17*F14)- C17*(E14*F16-E16*F14)+C14*(E15*F17-E17*F15)-C15*(E14*F17-E17*F14)+ C17*(E14*F15-E15*F14)-C14*(E15*F16-E16*F15)+C15*(E14*F16-E16*F14)- C16*(E14*F15-E15*F14))/SUM(G14:G17)</f>
        <v>66.630648491528518</v>
      </c>
      <c r="I15" s="46">
        <f>IF(D14&lt;D17,MIN(D17,R17),MAX(D17,R17))</f>
        <v>3.5561297137056691</v>
      </c>
      <c r="J15" s="46">
        <f>C15*C15</f>
        <v>1353.344215381929</v>
      </c>
      <c r="K15" s="46">
        <f>C15*C15*C15</f>
        <v>49786.592866921143</v>
      </c>
      <c r="L15" s="46">
        <f>-C14*(J16*K17-J17*K16)+C16*(J14*K17-J17*K14)- C17*(J14*K16-J16*K14)</f>
        <v>233056.27059197426</v>
      </c>
      <c r="M15" s="46">
        <f>(D15*(J16*K17-J17*K16)-D16*(J15*K17-J17*K15)+ D17*(J15*K16-J16*K15)-D14*(J16*K17-J17*K16)+D16*(J14*K17-J17*K14)- D17*(J14*K16-J16*K14)+D14*(J15*K17-J17*K15)-D15*(J14*K17-J17*K14)+ D17*(J14*K15-J15*K14)-D14*(J15*K16-J16*K15)+D15*(J14*K16-J16*K14)- D16*(J14*K15-J15*K14))/SUM(L14:L17)</f>
        <v>16.817720188729723</v>
      </c>
      <c r="N15" s="46">
        <f>IF(C14&lt;C17,MIN(C17,Q17),MAX(C17,Q17))</f>
        <v>34.713723000000002</v>
      </c>
      <c r="O15" s="54"/>
      <c r="P15" s="55">
        <f ca="1">result!E14</f>
        <v>8409.3680000000004</v>
      </c>
      <c r="Q15" s="55">
        <f ca="1">result!F14</f>
        <v>36.817146000000001</v>
      </c>
      <c r="R15" s="46">
        <f>LOG10(P15)</f>
        <v>3.9247633579350993</v>
      </c>
      <c r="S15" s="46">
        <f>R15*R15</f>
        <v>15.403767415789996</v>
      </c>
      <c r="T15" s="46">
        <f>R15*R15*R15</f>
        <v>60.456141927647217</v>
      </c>
      <c r="U15" s="46">
        <f>-R14*(S16*T17-S17*T16)+R16*(S14*T17-S17*T14)- R17*(S14*T16-S16*T14)</f>
        <v>1.8442502581946201</v>
      </c>
      <c r="V15" s="46">
        <f>(Q15*(S16*T17-S17*T16)-Q16*(S15*T17-S17*T15)+ Q17*(S15*T16-S16*T15)-Q14*(S16*T17-S17*T16)+Q16*(S14*T17-S17*T14)- Q17*(S14*T16-S16*T14)+Q14*(S15*T17-S17*T15)-Q15*(S14*T17-S17*T14)+ Q17*(S14*T15-S15*T14)-Q14*(S15*T16-S16*T15)+Q15*(S14*T16-S16*T14)- Q16*(S14*T15-S15*T14))/SUM(U14:U17)</f>
        <v>33.116509287657529</v>
      </c>
      <c r="W15" s="46"/>
      <c r="X15" s="46"/>
      <c r="Y15" s="46">
        <f>Q15*Q15</f>
        <v>1355.5022395853161</v>
      </c>
      <c r="Z15" s="46">
        <f>Q15*Q15*Q15</f>
        <v>49905.723858139565</v>
      </c>
      <c r="AA15" s="46">
        <f>-Q14*(Y16*Z17-Y17*Z16)+Q16*(Y14*Z17-Y17*Z14)- Q17*(Y14*Z16-Y16*Z14)</f>
        <v>244156.99949517846</v>
      </c>
      <c r="AB15" s="46">
        <f>(R15*(Y16*Z17-Y17*Z16)-R16*(Y15*Z17-Y17*Z15)+ R17*(Y15*Z16-Y16*Z15)-R14*(Y16*Z17-Y17*Z16)+R16*(Y14*Z17-Y17*Z14)- R17*(Y14*Z16-Y16*Z14)+R14*(Y15*Z17-Y17*Z15)-R15*(Y14*Z17-Y17*Z14)+ R17*(Y14*Z15-Y15*Z14)-R14*(Y15*Z16-Y16*Z15)+R15*(Y14*Z16-Y16*Z14)- R16*(Y14*Z15-Y15*Z14))/SUM(AA14:AA17)</f>
        <v>13.831706735314594</v>
      </c>
      <c r="AC15" s="46"/>
      <c r="AD15" s="46">
        <f>((D16-AD14)*C15*C15-(D15-AD14)*C16*C16)/(C16*C15*C15-C15*C16*C16)</f>
        <v>-2.146925369615015</v>
      </c>
      <c r="AE15" s="46">
        <f>((R16-AE14)*Q15*Q15-(R15-AE14)*Q16*Q16)/(Q16*Q15*Q15-Q15*Q16*Q16)</f>
        <v>-1.6913855216283877</v>
      </c>
      <c r="AF15" s="46">
        <f>MAX(C15,Q15)</f>
        <v>36.817146000000001</v>
      </c>
      <c r="AG15" s="46">
        <f>(D17*(C16*C15*C15-C15*C16*C16)-D16*(C17*C15*C15-C15*C17*C17)+D15*(C17*C16*C16-C16*C17*C17))/(C16*C15*C15-C15*C16*C16-C17*C15*C15+C15*C17*C17+C17*C16*C16-C16*C17*C17)</f>
        <v>22.166325249699426</v>
      </c>
      <c r="AH15" s="46">
        <f>(R17*(Q16*Q15*Q15-Q15*Q16*Q16)-R16*(Q17*Q15*Q15-Q15*Q17*Q17)+R15*(Q17*Q16*Q16-Q16*Q17*Q17))/(Q16*Q15*Q15-Q15*Q16*Q16-Q17*Q15*Q15+Q15*Q17*Q17+Q17*Q16*Q16-Q16*Q17*Q17)</f>
        <v>16.945033698107498</v>
      </c>
      <c r="AI15" s="46">
        <f>MAX(C17,Q17)</f>
        <v>34.713723000000002</v>
      </c>
      <c r="AJ15" s="46"/>
      <c r="AK15" s="46"/>
      <c r="AL15" s="46"/>
      <c r="AM15" s="46"/>
    </row>
    <row r="16" spans="1:46" s="55" customFormat="1">
      <c r="A16" s="57"/>
      <c r="B16" s="46">
        <f ca="1">result!C15</f>
        <v>5535.0119999999997</v>
      </c>
      <c r="C16" s="46">
        <f ca="1">result!D15</f>
        <v>35.853377000000002</v>
      </c>
      <c r="D16" s="46">
        <f>LOG10(B16)</f>
        <v>3.7431185667735734</v>
      </c>
      <c r="E16" s="46">
        <f>D16*D16</f>
        <v>14.01093660492505</v>
      </c>
      <c r="F16" s="46">
        <f>D16*D16*D16</f>
        <v>52.44459694378245</v>
      </c>
      <c r="G16" s="46">
        <f xml:space="preserve"> D14*(E15*F17-E17*F15)-D15*(E14*F17-E17*F14)+ D17*(E14*F15-E15*F14)</f>
        <v>-1.9612914140100202</v>
      </c>
      <c r="H16" s="46">
        <f>(D15*(C16*F17-C17*F16)-D16*(C15*F17-C17*F15)+ D17*(C15*F16-C16*F15)-D14*(C16*F17-C17*F16)+D16*(C14*F17-C17*F14)- D17*(C14*F16-C16*F14)+D14*(C15*F17-C17*F15)-D15*(C14*F17-C17*F14)+ D17*(C14*F15-C15*F14)-D14*(C15*F16-C16*F15)+D15*(C14*F16-C16*F14)- D16*(C14*F15-C15*F14))/SUM(G14:G17)</f>
        <v>-13.069819450955931</v>
      </c>
      <c r="I16" s="46">
        <f>H14*(I15-I14)+H15*(POWER(I15,2)-POWER(I14,2))/2+H16*(POWER(I15,3)- POWER(I14,3))/3+ H17*(POWER(I15,4)-POWER(I14,4))/4</f>
        <v>-19.139234314856836</v>
      </c>
      <c r="J16" s="46">
        <f>C16*C16</f>
        <v>1285.464642304129</v>
      </c>
      <c r="K16" s="46">
        <f>C16*C16*C16</f>
        <v>46088.248440700088</v>
      </c>
      <c r="L16" s="46">
        <f xml:space="preserve"> C14*(J15*K17-J17*K15)-C15*(J14*K17-J17*K14)+ C17*(J14*K15-J15*K14)</f>
        <v>-178650.46632367373</v>
      </c>
      <c r="M16" s="46">
        <f>(C15*(D16*K17-D17*K16)-C16*(D15*K17-D17*K15)+ C17*(D15*K16-D16*K15)-C14*(D16*K17-D17*K16)+C16*(D14*K17-D17*K14)- C17*(D14*K16-D16*K14)+C14*(D15*K17-D17*K15)-C15*(D14*K17-D17*K14)+ C17*(D14*K15-D15*K14)-C14*(D15*K16-D16*K15)+C15*(D14*K16-D16*K14)- C16*(D14*K15-D15*K14))/SUM(L14:L17)</f>
        <v>-0.48455072573718633</v>
      </c>
      <c r="N16" s="46">
        <f>M14*(N15-N14)+M15*(POWER(N15,2)-POWER(N14,2))/2+M16*(POWER(N15,3)- POWER(N14,3))/3+ M17*(POWER(N15,4)-POWER(N14,4))/4</f>
        <v>-10.36853488628185</v>
      </c>
      <c r="O16" s="54"/>
      <c r="P16" s="55">
        <f ca="1">result!E15</f>
        <v>5505.268</v>
      </c>
      <c r="Q16" s="55">
        <f ca="1">result!F15</f>
        <v>35.866259999999997</v>
      </c>
      <c r="R16" s="46">
        <f>LOG10(P16)</f>
        <v>3.7407784655581087</v>
      </c>
      <c r="S16" s="46">
        <f>R16*R16</f>
        <v>13.993423528383278</v>
      </c>
      <c r="T16" s="46">
        <f>R16*R16*R16</f>
        <v>52.346297394410335</v>
      </c>
      <c r="U16" s="46">
        <f xml:space="preserve"> R14*(S15*T17-S17*T15)-R15*(S14*T17-S17*T14)+ R17*(S14*T15-S15*T14)</f>
        <v>-1.7915653500205906</v>
      </c>
      <c r="V16" s="46">
        <f>(R15*(Q16*T17-Q17*T16)-R16*(Q15*T17-Q17*T15)+ R17*(Q15*T16-Q16*T15)-R14*(Q16*T17-Q17*T16)+R16*(Q14*T17-Q17*T14)- R17*(Q14*T16-Q16*T14)+R14*(Q15*T17-Q17*T15)-R15*(Q14*T17-Q17*T14)+ R17*(Q14*T15-Q15*T14)-R14*(Q15*T16-Q16*T15)+R15*(Q14*T16-Q16*T14)- R16*(Q14*T15-Q15*T14))/SUM(U14:U17)</f>
        <v>-4.5594726845171287</v>
      </c>
      <c r="W16" s="46">
        <f>V14*(I15-I14)+V15*(POWER(I15,2)-POWER(I14,2))/2+V16*(POWER(I15,3)- POWER(I14,3))/3+ V17*(POWER(I15,4)-POWER(I14,4))/4</f>
        <v>-19.164680261843227</v>
      </c>
      <c r="X16" s="46"/>
      <c r="Y16" s="46">
        <f>Q16*Q16</f>
        <v>1286.3886063875998</v>
      </c>
      <c r="Z16" s="46">
        <f>Q16*Q16*Q16</f>
        <v>46137.948217735313</v>
      </c>
      <c r="AA16" s="46">
        <f xml:space="preserve"> Q14*(Y15*Z17-Y17*Z15)-Q15*(Y14*Z17-Y17*Z14)+ Q17*(Y14*Z15-Y15*Z14)</f>
        <v>-190651.78325590491</v>
      </c>
      <c r="AB16" s="46">
        <f>(Q15*(R16*Z17-R17*Z16)-Q16*(R15*Z17-R17*Z15)+ Q17*(R15*Z16-R16*Z15)-Q14*(R16*Z17-R17*Z16)+Q16*(R14*Z17-R17*Z14)- Q17*(R14*Z16-R16*Z14)+Q14*(R15*Z17-R17*Z15)-Q15*(R14*Z17-R17*Z14)+ Q17*(R14*Z15-R15*Z14)-Q14*(R15*Z16-R16*Z15)+Q15*(R14*Z16-R16*Z14)- Q16*(R14*Z15-R15*Z14))/SUM(AA14:AA17)</f>
        <v>-0.39680226947846714</v>
      </c>
      <c r="AC16" s="46">
        <f>AB14*(N15-N14)+AB15*(POWER(N15,2)-POWER(N14,2))/2+AB16*(POWER(N15,3)- POWER(N14,3))/3+ AB17*(POWER(N15,4)-POWER(N14,4))/4</f>
        <v>-10.34304030058712</v>
      </c>
      <c r="AD16" s="46">
        <f>(D16-AD14-C16*AD15)/C16/C16</f>
        <v>3.2354187057705028E-2</v>
      </c>
      <c r="AE16" s="46">
        <f>(R16-AE14-Q16*AE15)/Q16/Q16</f>
        <v>2.5932650659079331E-2</v>
      </c>
      <c r="AF16" s="46"/>
      <c r="AG16" s="46">
        <f>((D17-AG15)*C16*C16-(D16-AG15)*C17*C17)/(C17*C16*C16-C16*C17*C17)</f>
        <v>-1.2128019929401532</v>
      </c>
      <c r="AH16" s="46">
        <f>((R17-AH15)*Q16*Q16-(R16-AH15)*Q17*Q17)/(Q17*Q16*Q16-Q16*Q17*Q17)</f>
        <v>-0.91528733066068835</v>
      </c>
      <c r="AI16" s="46"/>
      <c r="AJ16" s="46"/>
      <c r="AK16" s="46"/>
      <c r="AL16" s="46"/>
      <c r="AM16" s="46"/>
    </row>
    <row r="17" spans="1:39" s="55" customFormat="1">
      <c r="A17" s="57"/>
      <c r="B17" s="46">
        <f ca="1">result!C16</f>
        <v>3598.5680000000002</v>
      </c>
      <c r="C17" s="46">
        <f ca="1">result!D16</f>
        <v>34.704089000000003</v>
      </c>
      <c r="D17" s="46">
        <f>LOG10(B17)</f>
        <v>3.5561297137056691</v>
      </c>
      <c r="E17" s="46">
        <f>D17*D17</f>
        <v>12.646058540700365</v>
      </c>
      <c r="F17" s="46">
        <f>D17*D17*D17</f>
        <v>44.971024537845921</v>
      </c>
      <c r="G17" s="46">
        <f>-D14*(E15*F16-E16*F15)+D15*(E14*F16-E16*F14)- D16*(E14*F15-E15*F14)</f>
        <v>0.6826869539849838</v>
      </c>
      <c r="H17" s="46">
        <f>(D15*(E16*C17-E17*C16)-D16*(E15*C17-E17*C15)+ D17*(E15*C16-E16*C15)-D14*(E16*C17-E17*C16)+D16*(E14*C17-E17*C14)- D17*(E14*C16-E16*C14)+D14*(E15*C17-E17*C15)-D15*(E14*C17-E17*C14)+ D17*(E14*C15-E15*C14)-D14*(E15*C16-E16*C15)+D15*(E14*C16-E16*C14)- D16*(E14*C15-E15*C14))/SUM(G14:G17)</f>
        <v>0.873586147829436</v>
      </c>
      <c r="I17" s="46"/>
      <c r="J17" s="46">
        <f>C17*C17</f>
        <v>1204.3737933199213</v>
      </c>
      <c r="K17" s="46">
        <f>C17*C17*C17</f>
        <v>41796.695312642158</v>
      </c>
      <c r="L17" s="46">
        <f>-C14*(J15*K16-J16*K15)+C15*(J14*K16-J16*K14)- C16*(J14*K15-J15*K14)</f>
        <v>48034.285132862628</v>
      </c>
      <c r="M17" s="46">
        <f>(C15*(J16*D17-J17*D16)-C16*(J15*D17-J17*D15)+ C17*(J15*D16-J16*D15)-C14*(J16*D17-J17*D16)+C16*(J14*D17-J17*D14)- C17*(J14*D16-J16*D14)+C14*(J15*D17-J17*D15)-C15*(J14*D17-J17*D14)+ C17*(J14*D15-J15*D14)-C14*(J15*D16-J16*D15)+C15*(J14*D16-J16*D14)- C16*(J14*D15-J15*D14))/SUM(L14:L17)</f>
        <v>4.6955528628148304E-3</v>
      </c>
      <c r="N17" s="46"/>
      <c r="O17" s="54"/>
      <c r="P17" s="55">
        <f ca="1">result!E16</f>
        <v>3587.2240000000002</v>
      </c>
      <c r="Q17" s="55">
        <f ca="1">result!F16</f>
        <v>34.713723000000002</v>
      </c>
      <c r="R17" s="46">
        <f>LOG10(P17)</f>
        <v>3.5547584965328256</v>
      </c>
      <c r="S17" s="46">
        <f>R17*R17</f>
        <v>12.636307968672314</v>
      </c>
      <c r="T17" s="46">
        <f>R17*R17*R17</f>
        <v>44.919023116443363</v>
      </c>
      <c r="U17" s="46">
        <f>-R14*(S15*T16-S16*T15)+R15*(S14*T16-S16*T14)- R16*(S14*T15-S15*T14)</f>
        <v>0.60858386278152921</v>
      </c>
      <c r="V17" s="46">
        <f>(R15*(S16*Q17-S17*Q16)-R16*(S15*Q17-S17*Q15)+ R17*(S15*Q16-S16*Q15)-R14*(S16*Q17-S17*Q16)+R16*(S14*Q17-S17*Q14)- R17*(S14*Q16-S16*Q14)+R14*(S15*Q17-S17*Q15)-R15*(S14*Q17-S17*Q14)+ R17*(S14*Q15-S15*Q14)-R14*(S15*Q16-S16*Q15)+R15*(S14*Q16-S16*Q14)- R16*(S14*Q15-S15*Q14))/SUM(U14:U17)</f>
        <v>0.15886531833270903</v>
      </c>
      <c r="W17" s="46"/>
      <c r="X17" s="46">
        <f>(W16-I16)/(I15-I14)</f>
        <v>4.8114426710321283E-2</v>
      </c>
      <c r="Y17" s="46">
        <f>Q17*Q17</f>
        <v>1205.042564520729</v>
      </c>
      <c r="Z17" s="46">
        <f>Q17*Q17*Q17</f>
        <v>41831.513787982214</v>
      </c>
      <c r="AA17" s="46">
        <f>-Q14*(Y15*Z16-Y16*Z15)+Q15*(Y14*Z16-Y16*Z14)- Q16*(Y14*Z15-Y15*Z14)</f>
        <v>52170.833316795528</v>
      </c>
      <c r="AB17" s="46">
        <f>(Q15*(Y16*R17-Y17*R16)-Q16*(Y15*R17-Y17*R15)+ Q17*(Y15*R16-Y16*R15)-Q14*(Y16*R17-Y17*R16)+Q16*(Y14*R17-Y17*R14)- Q17*(Y14*R16-Y16*R14)+Q14*(Y15*R17-Y17*R15)-Q15*(Y14*R17-Y17*R14)+ Q17*(Y14*R15-Y15*R14)-Q14*(Y15*R16-Y16*R15)+Q15*(Y14*R16-Y16*R14)- Q16*(Y14*R15-Y15*R14))/SUM(AA14:AA17)</f>
        <v>3.8367611254885837E-3</v>
      </c>
      <c r="AC17" s="46"/>
      <c r="AD17" s="46"/>
      <c r="AE17" s="46"/>
      <c r="AF17" s="46">
        <f xml:space="preserve"> POWER(10,(AD14*(AF14-AF15)+AD15*(AF14*AF14-AF15*AF15)/2+AD16*(AF14*AF14*AF14-AF15*AF15*AF15)/3)/(AF14-AF15))</f>
        <v>10419.711684280797</v>
      </c>
      <c r="AG17" s="46">
        <f>(D17-AG15-C17*AG16)/C17/C17</f>
        <v>1.949477221823101E-2</v>
      </c>
      <c r="AH17" s="46">
        <f>(R17-AH15-Q17*AH16)/Q17/Q17</f>
        <v>1.5254860036998842E-2</v>
      </c>
      <c r="AI17" s="46">
        <f xml:space="preserve"> POWER(10,(AG15*(AI14-AI15)+AG16*(AI14*AI14-AI15*AI15)/2+AG17*(AI14*AI14*AI14-AI15*AI15*AI15)/3)/(AI14-AI15))</f>
        <v>4426.707631232628</v>
      </c>
      <c r="AJ17" s="46"/>
      <c r="AK17" s="46">
        <f>(POWER(10,(AC16-N16)/(N15-N14))-1)*100</f>
        <v>-2.1281241672283291</v>
      </c>
      <c r="AL17" s="46">
        <f xml:space="preserve"> IF(AF14&gt;AF15,(POWER(10,(AE14*(AF14-AF15)+AE15*(AF14*AF14-AF15*AF15)/2+AE16*(AF14*AF14*AF14-AF15*AF15*AF15)/3)/(AF14-AF15))/AF17-1)*100,99)</f>
        <v>-4.8245966489359855</v>
      </c>
      <c r="AM17" s="46">
        <f xml:space="preserve"> IF(AI14&gt;AI15,(POWER(10,(AH15*(AI14-AI15)+AH16*(AI14*AI14-
AI15*AI15)/2+AH17*(AI14*AI14*AI14-AI15*AI15*AI15)/3)/(AI14-AI15))/AI17-1)*100,99)</f>
        <v>-0.63491773157734466</v>
      </c>
    </row>
    <row r="18" spans="1:39" s="16" customFormat="1">
      <c r="A18" s="57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39" s="55" customFormat="1">
      <c r="A19" s="58" t="s">
        <v>50</v>
      </c>
      <c r="B19" s="46">
        <f ca="1">result!C18</f>
        <v>7318.87104</v>
      </c>
      <c r="C19" s="46">
        <f ca="1">result!D18</f>
        <v>42.309395000000002</v>
      </c>
      <c r="D19" s="46">
        <f>LOG10(B19)</f>
        <v>3.8644440948682792</v>
      </c>
      <c r="E19" s="46">
        <f>D19*D19</f>
        <v>14.933928162362314</v>
      </c>
      <c r="F19" s="46">
        <f>D19*D19*D19</f>
        <v>57.711330500228136</v>
      </c>
      <c r="G19" s="46">
        <f>D20*(E21*F22-E22*F21)-D21*(E20*F22-E22*F20)+ D22*(E20*F21-E21*F20)</f>
        <v>-0.58768491879490625</v>
      </c>
      <c r="H19" s="46">
        <f>(C19*G19+C20*G20+C21*G21+C22*G22)/SUM(G19:G22)</f>
        <v>36.170916120554949</v>
      </c>
      <c r="I19" s="46">
        <f>IF(D19&lt;D22,MAX(D19,R19),MIN(D19,R19))</f>
        <v>3.8630924825502997</v>
      </c>
      <c r="J19" s="46">
        <f>C19*C19</f>
        <v>1790.0849052660251</v>
      </c>
      <c r="K19" s="46">
        <f>C19*C19*C19</f>
        <v>75737.409340437836</v>
      </c>
      <c r="L19" s="46">
        <f>C20*(J21*K22-J22*K21)-C21*(J20*K22-J22*K20)+ C22*(J20*K21-J21*K20)</f>
        <v>-387795.38549733162</v>
      </c>
      <c r="M19" s="46">
        <f>(D19*L19+D20*L20+D21*L21+D22*L22)/SUM(L19:L22)</f>
        <v>-228.60324680996882</v>
      </c>
      <c r="N19" s="46">
        <f>IF(C19&lt;C22,MAX(C19,Q19),MIN(C19,Q19))</f>
        <v>42.305469000000002</v>
      </c>
      <c r="O19" s="54"/>
      <c r="P19" s="55">
        <f ca="1">result!E18</f>
        <v>7296.1286399999999</v>
      </c>
      <c r="Q19" s="55">
        <f ca="1">result!F18</f>
        <v>42.305469000000002</v>
      </c>
      <c r="R19" s="46">
        <f>LOG10(P19)</f>
        <v>3.8630924825502997</v>
      </c>
      <c r="S19" s="46">
        <f>R19*R19</f>
        <v>14.923483528736638</v>
      </c>
      <c r="T19" s="46">
        <f>R19*R19*R19</f>
        <v>57.650797033325723</v>
      </c>
      <c r="U19" s="46">
        <f>R20*(S21*T22-S22*T21)-R21*(S20*T22-S22*T20)+ R22*(S20*T21-S21*T20)</f>
        <v>-0.58539075754367786</v>
      </c>
      <c r="V19" s="46">
        <f>(Q19*U19+Q20*U20+Q21*U21+Q22*U22)/SUM(U19:U22)</f>
        <v>49.357784514482546</v>
      </c>
      <c r="W19" s="46"/>
      <c r="X19" s="46"/>
      <c r="Y19" s="46">
        <f>Q19*Q19</f>
        <v>1789.7527073099611</v>
      </c>
      <c r="Z19" s="46">
        <f>Q19*Q19*Q19</f>
        <v>75716.327676767643</v>
      </c>
      <c r="AA19" s="46">
        <f>Q20*(Y21*Z22-Y22*Z21)-Q21*(Y20*Z22-Y22*Z20)+ Q22*(Y20*Z21-Y21*Z20)</f>
        <v>-389539.8450396359</v>
      </c>
      <c r="AB19" s="46">
        <f>(R19*AA19+R20*AA20+R21*AA21+R22*AA22)/SUM(AA19:AA22)</f>
        <v>-250.21782305316401</v>
      </c>
      <c r="AC19" s="46"/>
      <c r="AD19" s="46">
        <f>(D21*(C20*C19*C19-C19*C20*C20)-D20*(C21*C19*C19-C19*C21*C21)+D19*(C21*C20*C20-C20*C21*C21))/(C20*C19*C19-C19*C20*C20-C21*C19*C19+C19*C21*C21+C21*C20*C20-C20*C21*C21)</f>
        <v>36.314969479254664</v>
      </c>
      <c r="AE19" s="46">
        <f>(R21*(Q20*Q19*Q19-Q19*Q20*Q20)-R20*(Q21*Q19*Q19-Q19*Q21*Q21)+R19*(Q21*Q20*Q20-Q20*Q21*Q21))/(Q20*Q19*Q19-Q19*Q20*Q20-Q21*Q19*Q19+Q19*Q21*Q21+Q21*Q20*Q20-Q20*Q21*Q21)</f>
        <v>38.391000143787906</v>
      </c>
      <c r="AF19" s="46">
        <f>MIN(C19,Q19)</f>
        <v>42.305469000000002</v>
      </c>
      <c r="AG19" s="46"/>
      <c r="AH19" s="46"/>
      <c r="AI19" s="46">
        <f>MIN(C21,Q21)</f>
        <v>40.149825999999997</v>
      </c>
      <c r="AJ19" s="46"/>
      <c r="AK19" s="46"/>
      <c r="AL19" s="46"/>
      <c r="AM19" s="46"/>
    </row>
    <row r="20" spans="1:39" s="55" customFormat="1">
      <c r="A20" s="57"/>
      <c r="B20" s="46">
        <f ca="1">result!C19</f>
        <v>5002.31232</v>
      </c>
      <c r="C20" s="46">
        <f ca="1">result!D19</f>
        <v>41.463585999999999</v>
      </c>
      <c r="D20" s="46">
        <f>LOG10(B20)</f>
        <v>3.6991708034716901</v>
      </c>
      <c r="E20" s="46">
        <f>D20*D20</f>
        <v>13.683864633257389</v>
      </c>
      <c r="F20" s="46">
        <f>D20*D20*D20</f>
        <v>50.618952530004584</v>
      </c>
      <c r="G20" s="46">
        <f>-D19*(E21*F22-E22*F21)+D21*(E19*F22-E22*F19)- D22*(E19*F21-E21*F19)</f>
        <v>1.6447607270708318</v>
      </c>
      <c r="H20" s="46">
        <f>(C20*(E21*F22-E22*F21)-C21*(E20*F22-E22*F20)+ C22*(E20*F21-E21*F20)-C19*(E21*F22-E22*F21)+C21*(E19*F22-E22*F19)- C22*(E19*F21-E21*F19)+C19*(E20*F22-E22*F20)-C20*(E19*F22-E22*F19)+ C22*(E19*F20-E20*F19)-C19*(E20*F21-E21*F20)+C20*(E19*F21-E21*F19)- C21*(E19*F20-E20*F19))/SUM(G19:G22)</f>
        <v>-26.188006692483174</v>
      </c>
      <c r="I20" s="46">
        <f>IF(D19&lt;D22,MIN(D22,R22),MAX(D22,R22))</f>
        <v>3.3198858141882002</v>
      </c>
      <c r="J20" s="46">
        <f>C20*C20</f>
        <v>1719.228963979396</v>
      </c>
      <c r="K20" s="46">
        <f>C20*C20*C20</f>
        <v>71285.398001650581</v>
      </c>
      <c r="L20" s="46">
        <f>-C19*(J21*K22-J22*K21)+C21*(J19*K22-J22*K19)- C22*(J19*K21-J21*K19)</f>
        <v>840210.98014441133</v>
      </c>
      <c r="M20" s="46">
        <f>(D20*(J21*K22-J22*K21)-D21*(J20*K22-J22*K20)+ D22*(J20*K21-J21*K20)-D19*(J21*K22-J22*K21)+D21*(J19*K22-J22*K19)- D22*(J19*K21-J21*K19)+D19*(J20*K22-J22*K20)-D20*(J19*K22-J22*K19)+ D22*(J19*K20-J20*K19)-D19*(J20*K21-J21*K20)+D20*(J19*K21-J21*K19)- D21*(J19*K20-J20*K19))/SUM(L19:L22)</f>
        <v>17.499872400430625</v>
      </c>
      <c r="N20" s="46">
        <f>IF(C19&lt;C22,MIN(C22,Q22),MAX(C22,Q22))</f>
        <v>38.566451000000001</v>
      </c>
      <c r="O20" s="54"/>
      <c r="P20" s="55">
        <f ca="1">result!E19</f>
        <v>4990.11456</v>
      </c>
      <c r="Q20" s="55">
        <f ca="1">result!F19</f>
        <v>41.470182000000001</v>
      </c>
      <c r="R20" s="46">
        <f>LOG10(P20)</f>
        <v>3.6981105160051024</v>
      </c>
      <c r="S20" s="46">
        <f>R20*R20</f>
        <v>13.676021388587525</v>
      </c>
      <c r="T20" s="46">
        <f>R20*R20*R20</f>
        <v>50.57543851424623</v>
      </c>
      <c r="U20" s="46">
        <f>-R19*(S21*T22-S22*T21)+R21*(S19*T22-S22*T19)- R22*(S19*T21-S21*T19)</f>
        <v>1.6381927624877335</v>
      </c>
      <c r="V20" s="46">
        <f>(Q20*(S21*T22-S22*T21)-Q21*(S20*T22-S22*T20)+ Q22*(S20*T21-S21*T20)-Q19*(S21*T22-S22*T21)+Q21*(S19*T22-S22*T19)- Q22*(S19*T21-S21*T19)+Q19*(S20*T22-S22*T20)-Q20*(S19*T22-S22*T19)+ Q22*(S19*T20-S20*T19)-Q19*(S20*T21-S21*T20)+Q20*(S19*T21-S21*T19)- Q21*(S19*T20-S20*T19))/SUM(U19:U22)</f>
        <v>-37.624377418221478</v>
      </c>
      <c r="W20" s="46"/>
      <c r="X20" s="46"/>
      <c r="Y20" s="46">
        <f>Q20*Q20</f>
        <v>1719.7759951131241</v>
      </c>
      <c r="Z20" s="46">
        <f>Q20*Q20*Q20</f>
        <v>71319.423516572366</v>
      </c>
      <c r="AA20" s="46">
        <f>-Q19*(Y21*Z22-Y22*Z21)+Q21*(Y19*Z22-Y22*Z19)- Q22*(Y19*Z21-Y21*Z19)</f>
        <v>837089.78341317177</v>
      </c>
      <c r="AB20" s="46">
        <f>(R20*(Y21*Z22-Y22*Z21)-R21*(Y20*Z22-Y22*Z20)+ R22*(Y20*Z21-Y21*Z20)-R19*(Y21*Z22-Y22*Z21)+R21*(Y19*Z22-Y22*Z19)- R22*(Y19*Z21-Y21*Z19)+R19*(Y20*Z22-Y22*Z20)-R20*(Y19*Z22-Y22*Z19)+ R22*(Y19*Z20-Y20*Z19)-R19*(Y20*Z21-Y21*Z20)+R20*(Y19*Z21-Y21*Z19)- R21*(Y19*Z20-Y20*Z19))/SUM(AA19:AA22)</f>
        <v>19.118280034481455</v>
      </c>
      <c r="AC20" s="46"/>
      <c r="AD20" s="46">
        <f>((D21-AD19)*C20*C20-(D20-AD19)*C21*C21)/(C21*C20*C20-C20*C21*C21)</f>
        <v>-1.7489972368231037</v>
      </c>
      <c r="AE20" s="46">
        <f>((R21-AE19)*Q20*Q20-(R20-AE19)*Q21*Q21)/(Q21*Q20*Q20-Q20*Q21*Q21)</f>
        <v>-1.850246703590078</v>
      </c>
      <c r="AF20" s="46">
        <f>MAX(C20,Q20)</f>
        <v>41.470182000000001</v>
      </c>
      <c r="AG20" s="46">
        <f>(D22*(C21*C20*C20-C20*C21*C21)-D21*(C22*C20*C20-C20*C22*C22)+D20*(C22*C21*C21-C21*C22*C22))/(C21*C20*C20-C20*C21*C21-C22*C20*C20+C20*C22*C22+C22*C21*C21-C21*C22*C22)</f>
        <v>12.863930812223456</v>
      </c>
      <c r="AH20" s="46">
        <f>(R22*(Q21*Q20*Q20-Q20*Q21*Q21)-R21*(Q22*Q20*Q20-Q20*Q22*Q22)+R20*(Q22*Q21*Q21-Q21*Q22*Q22))/(Q21*Q20*Q20-Q20*Q21*Q21-Q22*Q20*Q20+Q20*Q22*Q22+Q22*Q21*Q21-Q21*Q22*Q22)</f>
        <v>12.883338577375442</v>
      </c>
      <c r="AI20" s="46">
        <f>MAX(C22,Q22)</f>
        <v>38.566451000000001</v>
      </c>
      <c r="AJ20" s="46"/>
      <c r="AK20" s="46"/>
      <c r="AL20" s="46"/>
      <c r="AM20" s="46"/>
    </row>
    <row r="21" spans="1:39" s="55" customFormat="1">
      <c r="A21" s="57"/>
      <c r="B21" s="46">
        <f ca="1">result!C20</f>
        <v>3223.3689599999998</v>
      </c>
      <c r="C21" s="46">
        <f ca="1">result!D20</f>
        <v>40.149825999999997</v>
      </c>
      <c r="D21" s="46">
        <f>LOG10(B21)</f>
        <v>3.5083100194809926</v>
      </c>
      <c r="E21" s="46">
        <f>D21*D21</f>
        <v>12.308239192790722</v>
      </c>
      <c r="F21" s="46">
        <f>D21*D21*D21</f>
        <v>43.181118882236333</v>
      </c>
      <c r="G21" s="46">
        <f xml:space="preserve"> D19*(E20*F22-E22*F20)-D20*(E19*F22-E22*F19)+ D22*(E19*F20-E20*F19)</f>
        <v>-1.6200456709447906</v>
      </c>
      <c r="H21" s="46">
        <f>(D20*(C21*F22-C22*F21)-D21*(C20*F22-C22*F20)+ D22*(C20*F21-C21*F20)-D19*(C21*F22-C22*F21)+D21*(C19*F22-C22*F19)- D22*(C19*F21-C21*F19)+D19*(C20*F22-C22*F20)-D20*(C19*F22-C22*F19)+ D22*(C19*F20-C20*F19)-D19*(C20*F21-C21*F20)+D20*(C19*F21-C21*F19)- D21*(C19*F20-C20*F19))/SUM(G19:G22)</f>
        <v>13.69985765919224</v>
      </c>
      <c r="I21" s="46">
        <f>H19*(I20-I19)+H20*(POWER(I20,2)-POWER(I19,2))/2+H21*(POWER(I20,3)- POWER(I19,3))/3+ H22*(POWER(I20,4)-POWER(I19,4))/4</f>
        <v>-22.083022111716033</v>
      </c>
      <c r="J21" s="46">
        <f>C21*C21</f>
        <v>1612.0085278302759</v>
      </c>
      <c r="K21" s="46">
        <f>C21*C21*C21</f>
        <v>64721.861902901728</v>
      </c>
      <c r="L21" s="46">
        <f xml:space="preserve"> C19*(J20*K22-J22*K20)-C20*(J19*K22-J22*K19)+ C22*(J19*K20-J20*K19)</f>
        <v>-621396.08739154041</v>
      </c>
      <c r="M21" s="46">
        <f>(C20*(D21*K22-D22*K21)-C21*(D20*K22-D22*K20)+ C22*(D20*K21-D21*K20)-C19*(D21*K22-D22*K21)+C21*(D19*K22-D22*K19)- C22*(D19*K21-D21*K19)+C19*(D20*K22-D22*K20)-C20*(D19*K22-D22*K19)+ C22*(D19*K20-D20*K19)-C19*(D20*K21-D21*K20)+C20*(D19*K21-D21*K19)- C21*(D19*K20-D20*K19))/SUM(L19:L22)</f>
        <v>-0.44288602574463093</v>
      </c>
      <c r="N21" s="46">
        <f>M19*(N20-N19)+M20*(POWER(N20,2)-POWER(N19,2))/2+M21*(POWER(N20,3)- POWER(N19,3))/3+ M22*(POWER(N20,4)-POWER(N19,4))/4</f>
        <v>-13.313553292874303</v>
      </c>
      <c r="O21" s="54"/>
      <c r="P21" s="55">
        <f ca="1">result!E20</f>
        <v>3218.54592</v>
      </c>
      <c r="Q21" s="55">
        <f ca="1">result!F20</f>
        <v>40.156644</v>
      </c>
      <c r="R21" s="46">
        <f>LOG10(P21)</f>
        <v>3.5076597097242215</v>
      </c>
      <c r="S21" s="46">
        <f>R21*R21</f>
        <v>12.30367663922261</v>
      </c>
      <c r="T21" s="46">
        <f>R21*R21*R21</f>
        <v>43.157110828876263</v>
      </c>
      <c r="U21" s="46">
        <f xml:space="preserve"> R19*(S20*T22-S22*T20)-R20*(S19*T22-S22*T19)+ R22*(S19*T20-S20*T19)</f>
        <v>-1.6120089974334206</v>
      </c>
      <c r="V21" s="46">
        <f>(R20*(Q21*T22-Q22*T21)-R21*(Q20*T22-Q22*T20)+ R22*(Q20*T21-Q21*T20)-R19*(Q21*T22-Q22*T21)+R21*(Q19*T22-Q22*T19)- R22*(Q19*T21-Q21*T19)+R19*(Q20*T22-Q22*T20)-R20*(Q19*T22-Q22*T19)+ R22*(Q19*T20-Q20*T19)-R19*(Q20*T21-Q21*T20)+R20*(Q19*T21-Q21*T19)- R21*(Q19*T20-Q20*T19))/SUM(U19:U22)</f>
        <v>17.001382094298688</v>
      </c>
      <c r="W21" s="46">
        <f>V19*(I20-I19)+V20*(POWER(I20,2)-POWER(I19,2))/2+V21*(POWER(I20,3)- POWER(I19,3))/3+ V22*(POWER(I20,4)-POWER(I19,4))/4</f>
        <v>-22.088784377016054</v>
      </c>
      <c r="X21" s="46"/>
      <c r="Y21" s="46">
        <f>Q21*Q21</f>
        <v>1612.556057342736</v>
      </c>
      <c r="Z21" s="46">
        <f>Q21*Q21*Q21</f>
        <v>64754.839524755836</v>
      </c>
      <c r="AA21" s="46">
        <f xml:space="preserve"> Q19*(Y20*Z22-Y22*Z20)-Q20*(Y19*Z22-Y22*Z19)+ Q22*(Y19*Z20-Y20*Z19)</f>
        <v>-613609.09802614152</v>
      </c>
      <c r="AB21" s="46">
        <f>(Q20*(R21*Z22-R22*Z21)-Q21*(R20*Z22-R22*Z20)+ Q22*(R20*Z21-R21*Z20)-Q19*(R21*Z22-R22*Z21)+Q21*(R19*Z22-R22*Z19)- Q22*(R19*Z21-R21*Z19)+Q19*(R20*Z22-R22*Z20)-Q20*(R19*Z22-R22*Z19)+ Q22*(R19*Z20-R20*Z19)-Q19*(R20*Z21-R21*Z20)+Q20*(R19*Z21-R21*Z19)- Q21*(R19*Z20-R20*Z19))/SUM(AA19:AA22)</f>
        <v>-0.48325316793941403</v>
      </c>
      <c r="AC21" s="46">
        <f>AB19*(N20-N19)+AB20*(POWER(N20,2)-POWER(N19,2))/2+AB21*(POWER(N20,3)- POWER(N19,3))/3+ AB22*(POWER(N20,4)-POWER(N19,4))/4</f>
        <v>-13.308141161494859</v>
      </c>
      <c r="AD21" s="46">
        <f>(D21-AD19-C21*AD20)/C21/C21</f>
        <v>2.3210345743961282E-2</v>
      </c>
      <c r="AE21" s="46">
        <f>(R21-AE19-Q21*AE20)/Q21/Q21</f>
        <v>2.444340311438796E-2</v>
      </c>
      <c r="AF21" s="46"/>
      <c r="AG21" s="46">
        <f>((D22-AG20)*C21*C21-(D21-AG20)*C22*C22)/(C22*C21*C21-C21*C22*C22)</f>
        <v>-0.59932752380770127</v>
      </c>
      <c r="AH21" s="46">
        <f>((R22-AH20)*Q21*Q21-(R21-AH20)*Q22*Q22)/(Q22*Q21*Q21-Q21*Q22*Q22)</f>
        <v>-0.59995829765719366</v>
      </c>
      <c r="AI21" s="46"/>
      <c r="AJ21" s="46"/>
      <c r="AK21" s="46"/>
      <c r="AL21" s="46"/>
      <c r="AM21" s="46"/>
    </row>
    <row r="22" spans="1:39" s="55" customFormat="1">
      <c r="A22" s="57"/>
      <c r="B22" s="46">
        <f ca="1">result!C21</f>
        <v>2088.7468800000001</v>
      </c>
      <c r="C22" s="46">
        <f ca="1">result!D21</f>
        <v>38.564090999999998</v>
      </c>
      <c r="D22" s="46">
        <f>LOG10(B22)</f>
        <v>3.3198858141882002</v>
      </c>
      <c r="E22" s="46">
        <f>D22*D22</f>
        <v>11.021641819248048</v>
      </c>
      <c r="F22" s="46">
        <f>D22*D22*D22</f>
        <v>36.590592324785021</v>
      </c>
      <c r="G22" s="46">
        <f>-D19*(E20*F21-E21*F20)+D20*(E19*F21-E21*F19)- D21*(E19*F20-E20*F19)</f>
        <v>0.56340706213498493</v>
      </c>
      <c r="H22" s="46">
        <f>(D20*(E21*C22-E22*C21)-D21*(E20*C22-E22*C20)+ D22*(E20*C21-E21*C20)-D19*(E21*C22-E22*C21)+D21*(E19*C22-E22*C19)- D22*(E19*C21-E21*C19)+D19*(E20*C22-E22*C20)-D20*(E19*C22-E22*C19)+ D22*(E19*C20-E20*C19)-D19*(E20*C21-E21*C20)+D20*(E19*C21-E21*C19)- D21*(E19*C20-E20*C19))/SUM(G19:G22)</f>
        <v>-1.6851478305986323</v>
      </c>
      <c r="I22" s="46"/>
      <c r="J22" s="46">
        <f>C22*C22</f>
        <v>1487.1891146562807</v>
      </c>
      <c r="K22" s="46">
        <f>C22*C22*C22</f>
        <v>57352.096351814238</v>
      </c>
      <c r="L22" s="46">
        <f>-C19*(J20*K21-J21*K20)+C20*(J19*K21-J21*K19)- C21*(J19*K20-J20*K19)</f>
        <v>169021.81608988345</v>
      </c>
      <c r="M22" s="46">
        <f>(C20*(J21*D22-J22*D21)-C21*(J20*D22-J22*D20)+ C22*(J20*D21-J21*D20)-C19*(J21*D22-J22*D21)+C21*(J19*D22-J22*D19)- C22*(J19*D21-J21*D19)+C19*(J20*D22-J22*D20)-C20*(J19*D22-J22*D19)+ C22*(J19*D20-J20*D19)-C19*(J20*D21-J21*D20)+C20*(J19*D21-J21*D19)- C21*(J19*D20-J20*D19))/SUM(L19:L22)</f>
        <v>3.7611831323766964E-3</v>
      </c>
      <c r="N22" s="46"/>
      <c r="O22" s="54"/>
      <c r="P22" s="55">
        <f ca="1">result!E21</f>
        <v>2085.6288</v>
      </c>
      <c r="Q22" s="55">
        <f ca="1">result!F21</f>
        <v>38.566451000000001</v>
      </c>
      <c r="R22" s="46">
        <f>LOG10(P22)</f>
        <v>3.319237015280871</v>
      </c>
      <c r="S22" s="46">
        <f>R22*R22</f>
        <v>11.017334363610665</v>
      </c>
      <c r="T22" s="46">
        <f>R22*R22*R22</f>
        <v>36.569144029422439</v>
      </c>
      <c r="U22" s="46">
        <f>-R19*(S20*T21-S21*T20)+R20*(S19*T21-S21*T19)- R21*(S19*T20-S20*T19)</f>
        <v>0.55964059091905938</v>
      </c>
      <c r="V22" s="46">
        <f>(R20*(S21*Q22-S22*Q21)-R21*(S20*Q22-S22*Q20)+ R22*(S20*Q21-S21*Q20)-R19*(S21*Q22-S22*Q21)+R21*(S19*Q22-S22*Q19)- R22*(S19*Q21-S21*Q19)+R19*(S20*Q22-S22*Q20)-R20*(S19*Q22-S22*Q19)+ R22*(S19*Q20-S20*Q19)-R19*(S20*Q21-S21*Q20)+R20*(S19*Q21-S21*Q19)- R21*(S19*Q20-S20*Q19))/SUM(U19:U22)</f>
        <v>-2.0021529197088004</v>
      </c>
      <c r="W22" s="46"/>
      <c r="X22" s="46">
        <f>(W21-I21)/(I20-I19)</f>
        <v>1.0607869224793429E-2</v>
      </c>
      <c r="Y22" s="46">
        <f>Q22*Q22</f>
        <v>1487.371142735401</v>
      </c>
      <c r="Z22" s="46">
        <f>Q22*Q22*Q22</f>
        <v>57362.626295118847</v>
      </c>
      <c r="AA22" s="46">
        <f>-Q19*(Y20*Z21-Y21*Z20)+Q20*(Y19*Z21-Y21*Z19)- Q21*(Y19*Z20-Y20*Z19)</f>
        <v>166099.86422401667</v>
      </c>
      <c r="AB22" s="46">
        <f>(Q20*(Y21*R22-Y22*R21)-Q21*(Y20*R22-Y22*R20)+ Q22*(Y20*R21-Y21*R20)-Q19*(Y21*R22-Y22*R21)+Q21*(Y19*R22-Y22*R19)- Q22*(Y19*R21-Y21*R19)+Q19*(Y20*R22-Y22*R20)-Q20*(Y19*R22-Y22*R19)+ Q22*(Y19*R20-Y20*R19)-Q19*(Y20*R21-Y21*R20)+Q20*(Y19*R21-Y21*R19)- Q21*(Y19*R20-Y20*R19))/SUM(AA19:AA22)</f>
        <v>4.0965639427043782E-3</v>
      </c>
      <c r="AC22" s="46"/>
      <c r="AD22" s="46"/>
      <c r="AE22" s="46"/>
      <c r="AF22" s="46">
        <f xml:space="preserve"> POWER(10,(AD19*(AF19-AF20)+AD20*(AF19*AF19-AF20*AF20)/2+AD21*(AF19*AF19*AF19-AF20*AF20*AF20)/3)/(AF19-AF20))</f>
        <v>6015.4306004736809</v>
      </c>
      <c r="AG22" s="46">
        <f>(D22-AG20-C22*AG21)/C22/C22</f>
        <v>9.123571464564913E-3</v>
      </c>
      <c r="AH22" s="46">
        <f>(R22-AH20-Q22*AH21)/Q22/Q22</f>
        <v>9.126276782256899E-3</v>
      </c>
      <c r="AI22" s="46">
        <f xml:space="preserve"> POWER(10,(AG20*(AI19-AI20)+AG21*(AI19*AI19-AI20*AI20)/2+AG22*(AI19*AI19*AI19-AI20*AI20*AI20)/3)/(AI19-AI20))</f>
        <v>2572.8166345822515</v>
      </c>
      <c r="AJ22" s="46"/>
      <c r="AK22" s="46">
        <f>(POWER(10,(AC21-N21)/(N20-N19))-1)*100</f>
        <v>-0.33273840262108001</v>
      </c>
      <c r="AL22" s="46">
        <f xml:space="preserve"> IF(AF19&gt;AF20,(POWER(10,(AE19*(AF19-AF20)+AE20*(AF19*AF19-AF20*AF20)/2+AE21*(AF19*AF19*AF19-AF20*AF20*AF20)/3)/(AF19-AF20))/AF22-1)*100,99)</f>
        <v>-0.34653582560827401</v>
      </c>
      <c r="AM22" s="46">
        <f xml:space="preserve"> IF(AI19&gt;AI20,(POWER(10,(AH20*(AI19-AI20)+AH21*(AI19*AI19-
AI20*AI20)/2+AH22*(AI19*AI19*AI19-AI20*AI20*AI20)/3)/(AI19-AI20))/AI22-1)*100,99)</f>
        <v>-0.28213912523761264</v>
      </c>
    </row>
    <row r="23" spans="1:39" s="16" customFormat="1"/>
    <row r="24" spans="1:39" s="55" customFormat="1">
      <c r="A24" s="1" t="s">
        <v>46</v>
      </c>
      <c r="B24" s="46">
        <f ca="1">result!C23</f>
        <v>7748.7263999999996</v>
      </c>
      <c r="C24" s="46">
        <f ca="1">result!D23</f>
        <v>39.074145000000001</v>
      </c>
      <c r="D24" s="46">
        <f>LOG10(B24)</f>
        <v>3.8892303266475303</v>
      </c>
      <c r="E24" s="46">
        <f>D24*D24</f>
        <v>15.126112533714855</v>
      </c>
      <c r="F24" s="46">
        <f>D24*D24*D24</f>
        <v>58.828935590407127</v>
      </c>
      <c r="G24" s="46">
        <f>D25*(E26*F27-E27*F26)-D26*(E25*F27-E27*F25)+ D27*(E25*F26-E26*F25)</f>
        <v>-0.72189124577185737</v>
      </c>
      <c r="H24" s="46">
        <f>(C24*G24+C25*G25+C26*G26+C27*G27)/SUM(G24:G27)</f>
        <v>51.97222457108488</v>
      </c>
      <c r="I24" s="46">
        <f>IF(D24&lt;D27,MAX(D24,R24),MIN(D24,R24))</f>
        <v>3.884083493676711</v>
      </c>
      <c r="J24" s="46">
        <f>C24*C24</f>
        <v>1526.7888074810251</v>
      </c>
      <c r="K24" s="46">
        <f>C24*C24*C24</f>
        <v>59657.967247890658</v>
      </c>
      <c r="L24" s="46">
        <f>C25*(J26*K27-J27*K26)-C26*(J25*K27-J27*K25)+ C27*(J25*K26-J26*K25)</f>
        <v>-337200.06274722517</v>
      </c>
      <c r="M24" s="46">
        <f>(D24*L24+D25*L25+D26*L26+D27*L27)/SUM(L24:L27)</f>
        <v>-17.261516292559765</v>
      </c>
      <c r="N24" s="46">
        <f>IF(C24&lt;C27,MAX(C24,Q24),MIN(C24,Q24))</f>
        <v>39.074145000000001</v>
      </c>
      <c r="O24" s="54"/>
      <c r="P24" s="55">
        <f ca="1">result!E23</f>
        <v>7657.4380799999999</v>
      </c>
      <c r="Q24" s="55">
        <f ca="1">result!F23</f>
        <v>39.089215000000003</v>
      </c>
      <c r="R24" s="46">
        <f>LOG10(P24)</f>
        <v>3.884083493676711</v>
      </c>
      <c r="S24" s="46">
        <f>R24*R24</f>
        <v>15.086104585851885</v>
      </c>
      <c r="T24" s="46">
        <f>R24*R24*R24</f>
        <v>58.595689805787842</v>
      </c>
      <c r="U24" s="46">
        <f>R25*(S26*T27-S27*T26)-R26*(S25*T27-S27*T25)+ R27*(S25*T26-S26*T25)</f>
        <v>-0.70739301683218514</v>
      </c>
      <c r="V24" s="46">
        <f>(Q24*U24+Q25*U25+Q26*U26+Q27*U27)/SUM(U24:U27)</f>
        <v>51.050421565159269</v>
      </c>
      <c r="W24" s="46"/>
      <c r="X24" s="46"/>
      <c r="Y24" s="46">
        <f>Q24*Q24</f>
        <v>1527.9667293162252</v>
      </c>
      <c r="Z24" s="46">
        <f>Q24*Q24*Q24</f>
        <v>59727.019995088733</v>
      </c>
      <c r="AA24" s="46">
        <f>Q25*(Y26*Z27-Y27*Z26)-Q26*(Y25*Z27-Y27*Z25)+ Q27*(Y25*Z26-Y26*Z25)</f>
        <v>-340859.213537395</v>
      </c>
      <c r="AB24" s="46">
        <f>(R24*AA24+R25*AA25+R26*AA26+R27*AA27)/SUM(AA24:AA27)</f>
        <v>-15.960499047981674</v>
      </c>
      <c r="AC24" s="46"/>
      <c r="AD24" s="46">
        <f>(D26*(C25*C24*C24-C24*C25*C25)-D25*(C26*C24*C24-C24*C26*C26)+D24*(C26*C25*C25-C25*C26*C26))/(C25*C24*C24-C24*C25*C25-C26*C24*C24+C24*C26*C26+C26*C25*C25-C25*C26*C26)</f>
        <v>0.87886941593680712</v>
      </c>
      <c r="AE24" s="46">
        <f>(R26*(Q25*Q24*Q24-Q24*Q25*Q25)-R25*(Q26*Q24*Q24-Q24*Q26*Q26)+R24*(Q26*Q25*Q25-Q25*Q26*Q26))/(Q25*Q24*Q24-Q24*Q25*Q25-Q26*Q24*Q24+Q24*Q26*Q26+Q26*Q25*Q25-Q25*Q26*Q26)</f>
        <v>0.54542762941690048</v>
      </c>
      <c r="AF24" s="46">
        <f>MIN(C24,Q24)</f>
        <v>39.074145000000001</v>
      </c>
      <c r="AG24" s="46"/>
      <c r="AH24" s="46"/>
      <c r="AI24" s="46">
        <f>MIN(C26,Q26)</f>
        <v>36.157361999999999</v>
      </c>
      <c r="AJ24" s="46"/>
      <c r="AK24" s="46"/>
      <c r="AL24" s="46"/>
      <c r="AM24" s="46"/>
    </row>
    <row r="25" spans="1:39" s="55" customFormat="1">
      <c r="A25" s="57"/>
      <c r="B25" s="46">
        <f ca="1">result!C24</f>
        <v>5087.4912000000004</v>
      </c>
      <c r="C25" s="46">
        <f ca="1">result!D24</f>
        <v>37.753293999999997</v>
      </c>
      <c r="D25" s="46">
        <f>LOG10(B25)</f>
        <v>3.7065036710205499</v>
      </c>
      <c r="E25" s="46">
        <f>D25*D25</f>
        <v>13.738169463288813</v>
      </c>
      <c r="F25" s="46">
        <f>D25*D25*D25</f>
        <v>50.920575548782402</v>
      </c>
      <c r="G25" s="46">
        <f>-D24*(E26*F27-E27*F26)+D26*(E24*F27-E27*F24)- D27*(E24*F26-E26*F24)</f>
        <v>2.0371119647862486</v>
      </c>
      <c r="H25" s="46">
        <f>(C25*(E26*F27-E27*F26)-C26*(E25*F27-E27*F25)+ C27*(E25*F26-E26*F25)-C24*(E26*F27-E27*F26)+C26*(E24*F27-E27*F24)- C27*(E24*F26-E26*F24)+C24*(E25*F27-E27*F25)-C25*(E24*F27-E27*F24)+ C27*(E24*F25-E25*F24)-C24*(E25*F26-E26*F25)+C25*(E24*F26-E26*F24)- C26*(E24*F25-E25*F24))/SUM(G24:G27)</f>
        <v>-28.791701457576611</v>
      </c>
      <c r="I25" s="46">
        <f>IF(D24&lt;D27,MIN(D27,R27),MAX(D27,R27))</f>
        <v>3.2989999871310829</v>
      </c>
      <c r="J25" s="46">
        <f>C25*C25</f>
        <v>1425.3112078504357</v>
      </c>
      <c r="K25" s="46">
        <f>C25*C25*C25</f>
        <v>53810.193071472604</v>
      </c>
      <c r="L25" s="46">
        <f>-C24*(J26*K27-J27*K26)+C26*(J24*K27-J27*K24)- C27*(J24*K26-J26*K24)</f>
        <v>913546.18673074245</v>
      </c>
      <c r="M25" s="46">
        <f>(D25*(J26*K27-J27*K26)-D26*(J25*K27-J27*K25)+ D27*(J25*K26-J26*K25)-D24*(J26*K27-J27*K26)+D26*(J24*K27-J27*K24)- D27*(J24*K26-J26*K24)+D24*(J25*K27-J27*K25)-D25*(J24*K27-J27*K24)+ D27*(J24*K25-J25*K24)-D24*(J25*K26-J26*K25)+D25*(J24*K26-J26*K24)- D26*(J24*K25-J25*K24))/SUM(L24:L27)</f>
        <v>1.4600599836337365</v>
      </c>
      <c r="N25" s="46">
        <f>IF(C24&lt;C27,MIN(C27,Q27),MAX(C27,Q27))</f>
        <v>34.698599999999999</v>
      </c>
      <c r="O25" s="54"/>
      <c r="P25" s="55">
        <f ca="1">result!E24</f>
        <v>5058.3302400000002</v>
      </c>
      <c r="Q25" s="55">
        <f ca="1">result!F24</f>
        <v>37.764876999999998</v>
      </c>
      <c r="R25" s="46">
        <f>LOG10(P25)</f>
        <v>3.7040071794425242</v>
      </c>
      <c r="S25" s="46">
        <f>R25*R25</f>
        <v>13.719669185361765</v>
      </c>
      <c r="T25" s="46">
        <f>R25*R25*R25</f>
        <v>50.817753162156343</v>
      </c>
      <c r="U25" s="46">
        <f>-R24*(S26*T27-S27*T26)+R26*(S24*T27-S27*T24)- R27*(S24*T26-S26*T24)</f>
        <v>1.9839740930353287</v>
      </c>
      <c r="V25" s="46">
        <f>(Q25*(S26*T27-S27*T26)-Q26*(S25*T27-S27*T25)+ Q27*(S25*T26-S26*T25)-Q24*(S26*T27-S27*T26)+Q26*(S24*T27-S27*T24)- Q27*(S24*T26-S26*T24)+Q24*(S25*T27-S27*T25)-Q25*(S24*T27-S27*T24)+ Q27*(S24*T25-S25*T24)-Q24*(S25*T26-S26*T25)+Q25*(S24*T26-S26*T24)- Q26*(S24*T25-S25*T24))/SUM(U24:U27)</f>
        <v>-27.919447300901965</v>
      </c>
      <c r="W25" s="46"/>
      <c r="X25" s="46"/>
      <c r="Y25" s="46">
        <f>Q25*Q25</f>
        <v>1426.1859348251289</v>
      </c>
      <c r="Z25" s="46">
        <f>Q25*Q25*Q25</f>
        <v>53859.736407801007</v>
      </c>
      <c r="AA25" s="46">
        <f>-Q24*(Y26*Z27-Y27*Z26)+Q26*(Y24*Z27-Y27*Z24)- Q27*(Y24*Z26-Y26*Z24)</f>
        <v>922929.85975158215</v>
      </c>
      <c r="AB25" s="46">
        <f>(R25*(Y26*Z27-Y27*Z26)-R26*(Y25*Z27-Y27*Z25)+ R27*(Y25*Z26-Y26*Z25)-R24*(Y26*Z27-Y27*Z26)+R26*(Y24*Z27-Y27*Z24)- R27*(Y24*Z26-Y26*Z24)+R24*(Y25*Z27-Y27*Z25)-R25*(Y24*Z27-Y27*Z24)+ R27*(Y24*Z25-Y25*Z24)-R24*(Y25*Z26-Y26*Z25)+R25*(Y24*Z26-Y26*Z24)- R26*(Y24*Z25-Y25*Z24))/SUM(AA24:AA27)</f>
        <v>1.3488362618825793</v>
      </c>
      <c r="AC25" s="46"/>
      <c r="AD25" s="46">
        <f>((D26-AD24)*C25*C25-(D25-AD24)*C26*C26)/(C26*C25*C25-C25*C26*C26)</f>
        <v>1.3599858198716291E-2</v>
      </c>
      <c r="AE25" s="46">
        <f>((R26-AE24)*Q25*Q25-(R25-AE24)*Q26*Q26)/(Q26*Q25*Q25-Q25*Q26*Q26)</f>
        <v>3.3074609167341215E-2</v>
      </c>
      <c r="AF25" s="46">
        <f>MAX(C25,Q25)</f>
        <v>37.764876999999998</v>
      </c>
      <c r="AG25" s="46">
        <f>(D27*(C26*C25*C25-C25*C26*C26)-D26*(C27*C25*C25-C25*C27*C27)+D25*(C27*C26*C26-C26*C27*C27))/(C26*C25*C25-C25*C26*C26-C27*C25*C25+C25*C27*C27+C27*C26*C26-C26*C27*C27)</f>
        <v>-1.1529985202567181</v>
      </c>
      <c r="AH25" s="46">
        <f>(R27*(Q26*Q25*Q25-Q25*Q26*Q26)-R26*(Q27*Q25*Q25-Q25*Q27*Q27)+R25*(Q27*Q26*Q26-Q26*Q27*Q27))/(Q26*Q25*Q25-Q25*Q26*Q26-Q27*Q25*Q25+Q25*Q27*Q27+Q27*Q26*Q26-Q26*Q27*Q27)</f>
        <v>-1.3085663502562292</v>
      </c>
      <c r="AI25" s="46">
        <f>MAX(C27,Q27)</f>
        <v>34.698599999999999</v>
      </c>
      <c r="AJ25" s="46"/>
      <c r="AK25" s="46"/>
      <c r="AL25" s="46"/>
      <c r="AM25" s="46"/>
    </row>
    <row r="26" spans="1:39" s="55" customFormat="1">
      <c r="A26" s="57"/>
      <c r="B26" s="46">
        <f ca="1">result!C25</f>
        <v>3113.7254400000002</v>
      </c>
      <c r="C26" s="46">
        <f ca="1">result!D25</f>
        <v>36.157361999999999</v>
      </c>
      <c r="D26" s="46">
        <f>LOG10(B26)</f>
        <v>3.49328031499192</v>
      </c>
      <c r="E26" s="46">
        <f>D26*D26</f>
        <v>12.203007359110048</v>
      </c>
      <c r="F26" s="46">
        <f>D26*D26*D26</f>
        <v>42.628525391280668</v>
      </c>
      <c r="G26" s="46">
        <f xml:space="preserve"> D24*(E25*F27-E27*F25)-D25*(E24*F27-E27*F24)+ D27*(E24*F25-E25*F24)</f>
        <v>-2.0913513084787922</v>
      </c>
      <c r="H26" s="46">
        <f>(D25*(C26*F27-C27*F26)-D26*(C25*F27-C27*F25)+ D27*(C25*F26-C26*F25)-D24*(C26*F27-C27*F26)+D26*(C24*F27-C27*F24)- D27*(C24*F26-C26*F24)+D24*(C25*F27-C27*F25)-D25*(C24*F27-C27*F24)+ D27*(C24*F25-C25*F24)-D24*(C25*F26-C26*F25)+D25*(C24*F26-C26*F24)- D26*(C24*F25-C25*F24))/SUM(G24:G27)</f>
        <v>10.438142281979957</v>
      </c>
      <c r="I26" s="46">
        <f>H24*(I25-I24)+H25*(POWER(I25,2)-POWER(I24,2))/2+H26*(POWER(I25,3)- POWER(I24,3))/3+ H27*(POWER(I25,4)-POWER(I24,4))/4</f>
        <v>-21.582140137110706</v>
      </c>
      <c r="J26" s="46">
        <f>C26*C26</f>
        <v>1307.3548267990438</v>
      </c>
      <c r="K26" s="46">
        <f>C26*C26*C26</f>
        <v>47270.501735020327</v>
      </c>
      <c r="L26" s="46">
        <f xml:space="preserve"> C24*(J25*K27-J27*K25)-C25*(J24*K27-J27*K24)+ C27*(J24*K25-J25*K24)</f>
        <v>-904180.43762341142</v>
      </c>
      <c r="M26" s="46">
        <f>(C25*(D26*K27-D27*K26)-C26*(D25*K27-D27*K25)+ C27*(D25*K26-D26*K25)-C24*(D26*K27-D27*K26)+C26*(D24*K27-D27*K24)- C27*(D24*K26-D26*K24)+C24*(D25*K27-D27*K25)-C25*(D24*K27-D27*K24)+ C27*(D24*K25-D25*K24)-C24*(D25*K26-D26*K25)+C25*(D24*K26-D26*K24)- C26*(D24*K25-D25*K24))/SUM(L24:L27)</f>
        <v>-3.6802384098858991E-2</v>
      </c>
      <c r="N26" s="46">
        <f>M24*(N25-N24)+M25*(POWER(N25,2)-POWER(N24,2))/2+M26*(POWER(N25,3)- POWER(N24,3))/3+ M27*(POWER(N25,4)-POWER(N24,4))/4</f>
        <v>-15.714559186252814</v>
      </c>
      <c r="O26" s="54"/>
      <c r="P26" s="55">
        <f ca="1">result!E25</f>
        <v>3108.1670399999998</v>
      </c>
      <c r="Q26" s="55">
        <f ca="1">result!F25</f>
        <v>36.163274999999999</v>
      </c>
      <c r="R26" s="46">
        <f>LOG10(P26)</f>
        <v>3.4925043507340461</v>
      </c>
      <c r="S26" s="46">
        <f>R26*R26</f>
        <v>12.19758663989624</v>
      </c>
      <c r="T26" s="46">
        <f>R26*R26*R26</f>
        <v>42.600124408293091</v>
      </c>
      <c r="U26" s="46">
        <f xml:space="preserve"> R24*(S25*T27-S27*T25)-R25*(S24*T27-S27*T24)+ R27*(S24*T25-S25*T24)</f>
        <v>-2.0252557553643271</v>
      </c>
      <c r="V26" s="46">
        <f>(R25*(Q26*T27-Q27*T26)-R26*(Q25*T27-Q27*T25)+ R27*(Q25*T26-Q26*T25)-R24*(Q26*T27-Q27*T26)+R26*(Q24*T27-Q27*T24)- R27*(Q24*T26-Q26*T24)+R24*(Q25*T27-Q27*T25)-R25*(Q24*T27-Q27*T24)+ R27*(Q24*T25-Q25*T24)-R24*(Q25*T26-Q26*T25)+R25*(Q24*T26-Q26*T24)- R26*(Q24*T25-Q25*T24))/SUM(U24:U27)</f>
        <v>10.147670579654394</v>
      </c>
      <c r="W26" s="46">
        <f>V24*(I25-I24)+V25*(POWER(I25,2)-POWER(I24,2))/2+V26*(POWER(I25,3)- POWER(I24,3))/3+ V27*(POWER(I25,4)-POWER(I24,4))/4</f>
        <v>-21.594747964863767</v>
      </c>
      <c r="X26" s="46"/>
      <c r="Y26" s="46">
        <f>Q26*Q26</f>
        <v>1307.782458725625</v>
      </c>
      <c r="Z26" s="46">
        <f>Q26*Q26*Q26</f>
        <v>47293.696695070925</v>
      </c>
      <c r="AA26" s="46">
        <f xml:space="preserve"> Q24*(Y25*Z27-Y27*Z25)-Q25*(Y24*Z27-Y27*Z24)+ Q27*(Y24*Z25-Y25*Z24)</f>
        <v>-913256.05177026987</v>
      </c>
      <c r="AB26" s="46">
        <f>(Q25*(R26*Z27-R27*Z26)-Q26*(R25*Z27-R27*Z25)+ Q27*(R25*Z26-R26*Z25)-Q24*(R26*Z27-R27*Z26)+Q26*(R24*Z27-R27*Z24)- Q27*(R24*Z26-R26*Z24)+Q24*(R25*Z27-R27*Z25)-Q25*(R24*Z27-R27*Z24)+ Q27*(R24*Z25-R25*Z24)-Q24*(R25*Z26-R26*Z25)+Q25*(R24*Z26-R26*Z24)- Q26*(R24*Z25-R25*Z24))/SUM(AA24:AA27)</f>
        <v>-3.3605075620152192E-2</v>
      </c>
      <c r="AC26" s="46">
        <f>AB24*(N25-N24)+AB25*(POWER(N25,2)-POWER(N24,2))/2+AB26*(POWER(N25,3)- POWER(N24,3))/3+ AB27*(POWER(N25,4)-POWER(N24,4))/4</f>
        <v>-15.70185950930103</v>
      </c>
      <c r="AD26" s="46">
        <f>(D26-AD24-C26*AD25)/C26/C26</f>
        <v>1.6236417684804558E-3</v>
      </c>
      <c r="AE26" s="46">
        <f>(R26-AE24-Q26*AE25)/Q26/Q26</f>
        <v>1.3389004591691234E-3</v>
      </c>
      <c r="AF26" s="46"/>
      <c r="AG26" s="46">
        <f>((D27-AG25)*C26*C26-(D26-AG25)*C27*C27)/(C27*C26*C26-C26*C27*C27)</f>
        <v>0.12361461587456296</v>
      </c>
      <c r="AH26" s="46">
        <f>((R27-AH25)*Q26*Q26-(R26-AH25)*Q27*Q27)/(Q27*Q26*Q26-Q26*Q27*Q27)</f>
        <v>0.13343499938397968</v>
      </c>
      <c r="AI26" s="46"/>
      <c r="AJ26" s="46"/>
      <c r="AK26" s="46"/>
      <c r="AL26" s="46"/>
      <c r="AM26" s="46"/>
    </row>
    <row r="27" spans="1:39" s="61" customFormat="1">
      <c r="A27" s="28"/>
      <c r="B27" s="59">
        <f ca="1">result!C26</f>
        <v>1989.9552000000001</v>
      </c>
      <c r="C27" s="59">
        <f ca="1">result!D26</f>
        <v>34.697529000000003</v>
      </c>
      <c r="D27" s="59">
        <f>LOG10(B27)</f>
        <v>3.2988432992178476</v>
      </c>
      <c r="E27" s="59">
        <f>D27*D27</f>
        <v>10.882367112794494</v>
      </c>
      <c r="F27" s="59">
        <f>D27*D27*D27</f>
        <v>35.899223829670788</v>
      </c>
      <c r="G27" s="59">
        <f>-D24*(E25*F26-E26*F25)+D25*(E24*F26-E26*F24)- D26*(E24*F25-E25*F24)</f>
        <v>0.7768525131479862</v>
      </c>
      <c r="H27" s="59">
        <f>(D25*(E26*C27-E27*C26)-D26*(E25*C27-E27*C25)+ D27*(E25*C26-E26*C25)-D24*(E26*C27-E27*C26)+D26*(E24*C27-E27*C24)- D27*(E24*C26-E26*C24)+D24*(E25*C27-E27*C25)-D25*(E24*C27-E27*C24)+ D27*(E24*C25-E25*C24)-D24*(E25*C26-E26*C25)+D25*(E24*C26-E26*C24)- D26*(E24*C25-E25*C24))/SUM(G24:G27)</f>
        <v>-0.99966173625833932</v>
      </c>
      <c r="I27" s="59"/>
      <c r="J27" s="59">
        <f>C27*C27</f>
        <v>1203.9185187058413</v>
      </c>
      <c r="K27" s="59">
        <f>C27*C27*C27</f>
        <v>41772.997716432976</v>
      </c>
      <c r="L27" s="59">
        <f>-C24*(J25*K26-J26*K25)+C25*(J24*K26-J26*K24)- C26*(J24*K25-J25*K24)</f>
        <v>327954.35582858324</v>
      </c>
      <c r="M27" s="59">
        <f>(C25*(J26*D27-J27*D26)-C26*(J25*D27-J27*D25)+ C27*(J25*D26-J26*D25)-C24*(J26*D27-J27*D26)+C26*(J24*D27-J27*D24)- C27*(J24*D26-J26*D24)+C24*(J25*D27-J27*D25)-C25*(J24*D27-J27*D24)+ C27*(J24*D25-J25*D24)-C24*(J25*D26-J26*D25)+C25*(J24*D26-J26*D24)- C26*(J24*D25-J25*D24))/SUM(L24:L27)</f>
        <v>3.4009907106605621E-4</v>
      </c>
      <c r="N27" s="59"/>
      <c r="O27" s="60"/>
      <c r="P27" s="61">
        <f ca="1">result!E26</f>
        <v>1990.67328</v>
      </c>
      <c r="Q27" s="61">
        <f ca="1">result!F26</f>
        <v>34.698599999999999</v>
      </c>
      <c r="R27" s="59">
        <f>LOG10(P27)</f>
        <v>3.2989999871310829</v>
      </c>
      <c r="S27" s="59">
        <f>R27*R27</f>
        <v>10.883400915090885</v>
      </c>
      <c r="T27" s="59">
        <f>R27*R27*R27</f>
        <v>35.904339478827247</v>
      </c>
      <c r="U27" s="59">
        <f>-R24*(S25*T26-S26*T25)+R25*(S24*T26-S26*T24)- R26*(S24*T25-S25*T24)</f>
        <v>0.74935853361364479</v>
      </c>
      <c r="V27" s="59">
        <f>(R25*(S26*Q27-S27*Q26)-R26*(S25*Q27-S27*Q25)+ R27*(S25*Q26-S26*Q25)-R24*(S26*Q27-S27*Q26)+R26*(S24*Q27-S27*Q24)- R27*(S24*Q26-S26*Q24)+R24*(S25*Q27-S27*Q25)-R25*(S24*Q27-S27*Q24)+ R27*(S24*Q25-S25*Q24)-R24*(S25*Q26-S26*Q25)+R25*(S24*Q26-S26*Q24)- R26*(S24*Q25-S25*Q24))/SUM(U24:U27)</f>
        <v>-0.96608747154139796</v>
      </c>
      <c r="W27" s="59"/>
      <c r="X27" s="59">
        <f>(W26-I26)/(I25-I24)</f>
        <v>2.1548766307734661E-2</v>
      </c>
      <c r="Y27" s="59">
        <f>Q27*Q27</f>
        <v>1203.9928419599999</v>
      </c>
      <c r="Z27" s="59">
        <f>Q27*Q27*Q27</f>
        <v>41776.866026033247</v>
      </c>
      <c r="AA27" s="59">
        <f>-Q24*(Y25*Z26-Y26*Z25)+Q25*(Y24*Z26-Y26*Z24)- Q26*(Y24*Z25-Y25*Z24)</f>
        <v>331307.78172986209</v>
      </c>
      <c r="AB27" s="59">
        <f>(Q25*(Y26*R27-Y27*R26)-Q26*(Y25*R27-Y27*R25)+ Q27*(Y25*R26-Y26*R25)-Q24*(Y26*R27-Y27*R26)+Q26*(Y24*R27-Y27*R24)- Q27*(Y24*R26-Y26*R24)+Q24*(Y25*R27-Y27*R25)-Q25*(Y24*R27-Y27*R24)+ Q27*(Y24*R25-Y25*R24)-Q24*(Y25*R26-Y26*R25)+Q25*(Y24*R26-Y26*R24)- Q26*(Y24*R25-Y25*R24))/SUM(AA24:AA27)</f>
        <v>3.0919120662914755E-4</v>
      </c>
      <c r="AC27" s="59"/>
      <c r="AD27" s="59"/>
      <c r="AE27" s="59"/>
      <c r="AF27" s="59">
        <f xml:space="preserve"> POWER(10,(AD24*(AF24-AF25)+AD25*(AF24*AF24-AF25*AF25)/2+AD26*(AF24*AF24*AF24-AF25*AF25*AF25)/3)/(AF24-AF25))</f>
        <v>6283.3610314275293</v>
      </c>
      <c r="AG27" s="59">
        <f>(D27-AG25-C27*AG26)/C27/C27</f>
        <v>1.3515873193642173E-4</v>
      </c>
      <c r="AH27" s="59">
        <f>(R27-AH25-Q27*AH26)/Q27/Q27</f>
        <v>-1.8639091077246347E-5</v>
      </c>
      <c r="AI27" s="59">
        <f xml:space="preserve"> POWER(10,(AG25*(AI24-AI25)+AG26*(AI24*AI24-AI25*AI25)/2+AG27*(AI24*AI24*AI24-AI25*AI25*AI25)/3)/(AI24-AI25))</f>
        <v>2489.3449971976097</v>
      </c>
      <c r="AJ27" s="59"/>
      <c r="AK27" s="59">
        <f>(POWER(10,(AC26-N26)/(N25-N24))-1)*100</f>
        <v>-0.6660790974882036</v>
      </c>
      <c r="AL27" s="59">
        <f xml:space="preserve"> IF(AF24&gt;AF25,(POWER(10,(AE24*(AF24-AF25)+AE25*(AF24*AF24-AF25*AF25)/2+AE26*(AF24*AF24*AF24-AF25*AF25*AF25)/3)/(AF24-AF25))/AF27-1)*100,99)</f>
        <v>-1.2736627287218805</v>
      </c>
      <c r="AM27" s="59">
        <f xml:space="preserve"> IF(AI24&gt;AI25,(POWER(10,(AH25*(AI24-AI25)+AH26*(AI24*AI24-
AI25*AI25)/2+AH27*(AI24*AI24*AI24-AI25*AI25*AI25)/3)/(AI24-AI25))/AI27-1)*100,99)</f>
        <v>-0.16491894738110968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22"/>
  <sheetViews>
    <sheetView topLeftCell="E1" workbookViewId="0">
      <selection activeCell="B3" sqref="B3:AI3"/>
    </sheetView>
  </sheetViews>
  <sheetFormatPr defaultColWidth="9" defaultRowHeight="12"/>
  <cols>
    <col min="1" max="1" width="11" style="16" bestFit="1" customWidth="1"/>
    <col min="2" max="11" width="9" style="16"/>
    <col min="12" max="12" width="11.33203125" style="16" bestFit="1" customWidth="1"/>
    <col min="13" max="26" width="9" style="16"/>
    <col min="27" max="27" width="11.33203125" style="16" bestFit="1" customWidth="1"/>
    <col min="28" max="16384" width="9" style="16"/>
  </cols>
  <sheetData>
    <row r="1" spans="1:46" s="22" customFormat="1">
      <c r="A1" s="17"/>
      <c r="B1" s="18" t="s">
        <v>28</v>
      </c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9"/>
      <c r="P1" s="20" t="s">
        <v>1</v>
      </c>
      <c r="Q1" s="21"/>
      <c r="R1" s="17"/>
      <c r="S1" s="17"/>
      <c r="U1" s="17"/>
      <c r="V1" s="17"/>
      <c r="W1" s="17"/>
      <c r="X1" s="17" t="s">
        <v>2</v>
      </c>
      <c r="Y1" s="17"/>
      <c r="Z1" s="17"/>
      <c r="AA1" s="17"/>
      <c r="AC1" s="17"/>
      <c r="AD1" s="17" t="s">
        <v>3</v>
      </c>
      <c r="AE1" s="17"/>
      <c r="AF1" s="17"/>
      <c r="AG1" s="17" t="s">
        <v>4</v>
      </c>
      <c r="AH1" s="17"/>
      <c r="AI1" s="17"/>
      <c r="AK1" s="23" t="s">
        <v>5</v>
      </c>
      <c r="AL1" s="23" t="s">
        <v>6</v>
      </c>
      <c r="AM1" s="23" t="s">
        <v>7</v>
      </c>
      <c r="AN1" s="17"/>
      <c r="AO1" s="17"/>
      <c r="AP1" s="17"/>
      <c r="AQ1" s="23"/>
      <c r="AR1" s="23"/>
      <c r="AS1" s="23"/>
    </row>
    <row r="2" spans="1:46" s="22" customFormat="1">
      <c r="A2" s="17"/>
      <c r="B2" s="18"/>
      <c r="C2" s="18"/>
      <c r="D2" s="17"/>
      <c r="E2" s="24" t="s">
        <v>8</v>
      </c>
      <c r="F2" s="24"/>
      <c r="G2" s="24"/>
      <c r="H2" s="24"/>
      <c r="I2" s="24"/>
      <c r="J2" s="24" t="s">
        <v>9</v>
      </c>
      <c r="K2" s="17"/>
      <c r="L2" s="17"/>
      <c r="M2" s="17"/>
      <c r="N2" s="17"/>
      <c r="O2" s="19"/>
      <c r="P2" s="20"/>
      <c r="Q2" s="20"/>
      <c r="R2" s="17"/>
      <c r="S2" s="24" t="s">
        <v>8</v>
      </c>
      <c r="T2" s="24"/>
      <c r="U2" s="24"/>
      <c r="V2" s="24"/>
      <c r="W2" s="24"/>
      <c r="Y2" s="24" t="s">
        <v>9</v>
      </c>
      <c r="Z2" s="17"/>
      <c r="AA2" s="17"/>
      <c r="AB2" s="17"/>
      <c r="AC2" s="17"/>
      <c r="AD2" s="23" t="s">
        <v>0</v>
      </c>
      <c r="AE2" s="23" t="s">
        <v>1</v>
      </c>
      <c r="AF2" s="23"/>
      <c r="AG2" s="23" t="s">
        <v>0</v>
      </c>
      <c r="AH2" s="23" t="s">
        <v>1</v>
      </c>
      <c r="AI2" s="23"/>
      <c r="AJ2" s="17"/>
      <c r="AK2" s="17"/>
      <c r="AL2" s="17"/>
      <c r="AM2" s="17"/>
      <c r="AN2" s="17"/>
      <c r="AO2" s="17"/>
      <c r="AP2" s="17"/>
      <c r="AQ2" s="17"/>
      <c r="AR2" s="17"/>
      <c r="AS2" s="17"/>
    </row>
    <row r="3" spans="1:46" s="22" customFormat="1">
      <c r="A3" s="85"/>
      <c r="B3" s="25" t="s">
        <v>10</v>
      </c>
      <c r="C3" s="25" t="s">
        <v>11</v>
      </c>
      <c r="D3" s="25" t="s">
        <v>12</v>
      </c>
      <c r="E3" s="25" t="s">
        <v>13</v>
      </c>
      <c r="F3" s="25" t="s">
        <v>14</v>
      </c>
      <c r="G3" s="25" t="s">
        <v>15</v>
      </c>
      <c r="H3" s="25" t="s">
        <v>16</v>
      </c>
      <c r="I3" s="24" t="s">
        <v>17</v>
      </c>
      <c r="J3" s="25" t="s">
        <v>18</v>
      </c>
      <c r="K3" s="25" t="s">
        <v>19</v>
      </c>
      <c r="L3" s="25" t="s">
        <v>15</v>
      </c>
      <c r="M3" s="25" t="s">
        <v>16</v>
      </c>
      <c r="N3" s="24" t="s">
        <v>17</v>
      </c>
      <c r="O3" s="24"/>
      <c r="P3" s="25" t="s">
        <v>10</v>
      </c>
      <c r="Q3" s="25" t="s">
        <v>11</v>
      </c>
      <c r="R3" s="25" t="s">
        <v>12</v>
      </c>
      <c r="S3" s="25" t="s">
        <v>13</v>
      </c>
      <c r="T3" s="25" t="s">
        <v>14</v>
      </c>
      <c r="U3" s="25" t="s">
        <v>15</v>
      </c>
      <c r="V3" s="25" t="s">
        <v>16</v>
      </c>
      <c r="W3" s="24" t="s">
        <v>20</v>
      </c>
      <c r="Y3" s="25" t="s">
        <v>18</v>
      </c>
      <c r="Z3" s="25" t="s">
        <v>19</v>
      </c>
      <c r="AA3" s="25" t="s">
        <v>15</v>
      </c>
      <c r="AB3" s="25" t="s">
        <v>21</v>
      </c>
      <c r="AC3" s="24" t="s">
        <v>20</v>
      </c>
      <c r="AD3" s="25" t="s">
        <v>22</v>
      </c>
      <c r="AE3" s="25" t="s">
        <v>22</v>
      </c>
      <c r="AF3" s="23" t="s">
        <v>17</v>
      </c>
      <c r="AG3" s="25" t="s">
        <v>22</v>
      </c>
      <c r="AH3" s="25" t="s">
        <v>22</v>
      </c>
      <c r="AI3" s="23" t="s">
        <v>17</v>
      </c>
      <c r="AJ3" s="24"/>
      <c r="AK3" s="24"/>
      <c r="AL3" s="24"/>
      <c r="AM3" s="24"/>
      <c r="AN3" s="23"/>
      <c r="AO3" s="23"/>
      <c r="AP3" s="23"/>
      <c r="AQ3" s="23"/>
      <c r="AR3" s="23"/>
      <c r="AS3" s="23"/>
      <c r="AT3" s="26"/>
    </row>
    <row r="4" spans="1:46" s="51" customFormat="1">
      <c r="A4" s="48" t="s">
        <v>29</v>
      </c>
      <c r="B4" s="49">
        <f ca="1">result!C32</f>
        <v>2353.5871999999999</v>
      </c>
      <c r="C4" s="49">
        <f ca="1">result!D32</f>
        <v>37.210717000000002</v>
      </c>
      <c r="D4" s="49">
        <f>LOG10(B4)</f>
        <v>3.3717302934763831</v>
      </c>
      <c r="E4" s="49">
        <f>D4*D4</f>
        <v>11.368565171946337</v>
      </c>
      <c r="F4" s="49">
        <f>D4*D4*D4</f>
        <v>38.331735583612009</v>
      </c>
      <c r="G4" s="49">
        <f>D5*(E6*F7-E7*F6)-D6*(E5*F7-E7*F5)+ D7*(E5*F6-E6*F5)</f>
        <v>-0.37572799909146681</v>
      </c>
      <c r="H4" s="49">
        <f>(C4*G4+C5*G5+C6*G6+C7*G7)/SUM(G4:G7)</f>
        <v>-32.783549527221908</v>
      </c>
      <c r="I4" s="49">
        <f>IF(D4&lt;D7,MAX(D4,R4),MIN(D4,R4))</f>
        <v>3.3649567725791347</v>
      </c>
      <c r="J4" s="49">
        <f>C4*C4</f>
        <v>1384.6374596540893</v>
      </c>
      <c r="K4" s="49">
        <f>C4*C4*C4</f>
        <v>51523.35265878724</v>
      </c>
      <c r="L4" s="49">
        <f>C5*(J6*K7-J7*K6)-C6*(J5*K7-J7*K5)+ C7*(J5*K6-J6*K5)</f>
        <v>-309104.31069310009</v>
      </c>
      <c r="M4" s="49">
        <f>(D4*L4+D5*L5+D6*L6+D7*L7)/SUM(L4:L7)</f>
        <v>9.3904098298705758</v>
      </c>
      <c r="N4" s="49">
        <f>IF(C4&lt;C7,MAX(C4,Q4),MIN(C4,Q4))</f>
        <v>37.210717000000002</v>
      </c>
      <c r="O4" s="50"/>
      <c r="P4" s="51">
        <f ca="1">result!E32</f>
        <v>2317.1640000000002</v>
      </c>
      <c r="Q4" s="51">
        <f ca="1">result!F32</f>
        <v>37.271408999999998</v>
      </c>
      <c r="R4" s="49">
        <f>LOG10(P4)</f>
        <v>3.3649567725791347</v>
      </c>
      <c r="S4" s="49">
        <f>R4*R4</f>
        <v>11.322934081326187</v>
      </c>
      <c r="T4" s="49">
        <f>R4*R4*R4</f>
        <v>38.101183722425652</v>
      </c>
      <c r="U4" s="49">
        <f>R5*(S6*T7-S7*T6)-R6*(S5*T7-S7*T5)+ R7*(S5*T6-S6*T5)</f>
        <v>-0.36518285004709838</v>
      </c>
      <c r="V4" s="49">
        <f>(Q4*U4+Q5*U5+Q6*U6+Q7*U7)/SUM(U4:U7)</f>
        <v>12.482052864695287</v>
      </c>
      <c r="W4" s="49"/>
      <c r="X4" s="49"/>
      <c r="Y4" s="49">
        <f>Q4*Q4</f>
        <v>1389.1579288452808</v>
      </c>
      <c r="Z4" s="49">
        <f>Q4*Q4*Q4</f>
        <v>51775.873331585361</v>
      </c>
      <c r="AA4" s="49">
        <f>Q5*(Y6*Z7-Y7*Z6)-Q6*(Y5*Z7-Y7*Z5)+ Q7*(Y5*Z6-Y6*Z5)</f>
        <v>-310469.05608832836</v>
      </c>
      <c r="AB4" s="49">
        <f>(R4*AA4+R5*AA5+R6*AA6+R7*AA7)/SUM(AA4:AA7)</f>
        <v>-3.721056168115346</v>
      </c>
      <c r="AC4" s="49"/>
      <c r="AD4" s="49">
        <f>(D6*(C5*C4*C4-C4*C5*C5)-D5*(C6*C4*C4-C4*C6*C6)+D4*(C6*C5*C5-C5*C6*C6))/(C5*C4*C4-C4*C5*C5-C6*C4*C4+C4*C6*C6+C6*C5*C5-C5*C6*C6)</f>
        <v>-3.9540510657275756</v>
      </c>
      <c r="AE4" s="49">
        <f>(R6*(Q5*Q4*Q4-Q4*Q5*Q5)-R5*(Q6*Q4*Q4-Q4*Q6*Q6)+R4*(Q6*Q5*Q5-Q5*Q6*Q6))/(Q5*Q4*Q4-Q4*Q5*Q5-Q6*Q4*Q4+Q4*Q6*Q6+Q6*Q5*Q5-Q5*Q6*Q6)</f>
        <v>-3.1290439831662713</v>
      </c>
      <c r="AF4" s="49">
        <f>MIN(C4,Q4)</f>
        <v>37.210717000000002</v>
      </c>
      <c r="AG4" s="49"/>
      <c r="AH4" s="49"/>
      <c r="AI4" s="49">
        <f>MIN(C6,Q6)</f>
        <v>33.426589</v>
      </c>
      <c r="AJ4" s="49"/>
      <c r="AK4" s="49"/>
      <c r="AL4" s="49"/>
      <c r="AM4" s="49"/>
    </row>
    <row r="5" spans="1:46" s="55" customFormat="1">
      <c r="A5" s="53"/>
      <c r="B5" s="46">
        <f ca="1">result!C33</f>
        <v>1378.3416</v>
      </c>
      <c r="C5" s="46">
        <f ca="1">result!D33</f>
        <v>35.117733000000001</v>
      </c>
      <c r="D5" s="46">
        <f>LOG10(B5)</f>
        <v>3.1393568638776945</v>
      </c>
      <c r="E5" s="46">
        <f>D5*D5</f>
        <v>9.8555615187759926</v>
      </c>
      <c r="F5" s="46">
        <f>D5*D5*D5</f>
        <v>30.940124701338288</v>
      </c>
      <c r="G5" s="46">
        <f>-D4*(E6*F7-E7*F6)+D6*(E4*F7-E7*F4)- D7*(E4*F6-E6*F4)</f>
        <v>1.3793875452533939</v>
      </c>
      <c r="H5" s="46">
        <f>(C5*(E6*F7-E7*F6)-C6*(E5*F7-E7*F5)+ C7*(E5*F6-E6*F5)-C4*(E6*F7-E7*F6)+C6*(E4*F7-E7*F4)- C7*(E4*F6-E6*F4)+C4*(E5*F7-E7*F5)-C5*(E4*F7-E7*F4)+ C7*(E4*F5-E5*F4)-C4*(E5*F6-E6*F5)+C5*(E4*F6-E6*F4)- C6*(E4*F5-E5*F4))/SUM(G4:G7)</f>
        <v>52.609007645626228</v>
      </c>
      <c r="I5" s="46">
        <f>IF(D4&lt;D7,MIN(D7,R7),MAX(D7,R7))</f>
        <v>2.7491356157129201</v>
      </c>
      <c r="J5" s="46">
        <f>C5*C5</f>
        <v>1233.2551710592891</v>
      </c>
      <c r="K5" s="46">
        <f>C5*C5*C5</f>
        <v>43309.12581812944</v>
      </c>
      <c r="L5" s="46">
        <f>-C4*(J6*K7-J7*K6)+C6*(J4*K7-J7*K4)- C7*(J4*K6-J6*K4)</f>
        <v>1210587.7216402888</v>
      </c>
      <c r="M5" s="46">
        <f>(D5*(J6*K7-J7*K6)-D6*(J5*K7-J7*K5)+ D7*(J5*K6-J6*K5)-D4*(J6*K7-J7*K6)+D6*(J4*K7-J7*K4)- D7*(J4*K6-J6*K4)+D4*(J5*K7-J7*K5)-D5*(J4*K7-J7*K4)+ D7*(J4*K5-J5*K4)-D4*(J5*K6-J6*K5)+D5*(J4*K6-J6*K4)- D6*(J4*K5-J5*K4))/SUM(L4:L7)</f>
        <v>-0.84999050346542704</v>
      </c>
      <c r="N5" s="46">
        <f>IF(C4&lt;C7,MIN(C7,Q7),MAX(C7,Q7))</f>
        <v>31.98161</v>
      </c>
      <c r="O5" s="54"/>
      <c r="P5" s="55">
        <f ca="1">result!E33</f>
        <v>1362.7103999999999</v>
      </c>
      <c r="Q5" s="55">
        <f ca="1">result!F33</f>
        <v>35.192149999999998</v>
      </c>
      <c r="R5" s="46">
        <f>LOG10(P5)</f>
        <v>3.1344035704015383</v>
      </c>
      <c r="S5" s="46">
        <f>R5*R5</f>
        <v>9.8244857421459102</v>
      </c>
      <c r="T5" s="46">
        <f>R5*R5*R5</f>
        <v>30.793903187541147</v>
      </c>
      <c r="U5" s="46">
        <f>-R4*(S6*T7-S7*T6)+R6*(S4*T7-S7*T4)- R7*(S4*T6-S6*T4)</f>
        <v>1.3426604270502196</v>
      </c>
      <c r="V5" s="46">
        <f>(Q5*(S6*T7-S7*T6)-Q6*(S5*T7-S7*T5)+ Q7*(S5*T6-S6*T5)-Q4*(S6*T7-S7*T6)+Q6*(S4*T7-S7*T4)- Q7*(S4*T6-S6*T4)+Q4*(S5*T7-S7*T5)-Q5*(S4*T7-S7*T4)+ Q7*(S4*T5-S5*T4)-Q4*(S5*T6-S6*T5)+Q5*(S4*T6-S6*T4)- Q6*(S4*T5-S5*T4))/SUM(U4:U7)</f>
        <v>8.0512731442043872</v>
      </c>
      <c r="W5" s="46"/>
      <c r="X5" s="46"/>
      <c r="Y5" s="46">
        <f>Q5*Q5</f>
        <v>1238.4874216224998</v>
      </c>
      <c r="Z5" s="46">
        <f>Q5*Q5*Q5</f>
        <v>43585.035114852253</v>
      </c>
      <c r="AA5" s="46">
        <f>-Q4*(Y6*Z7-Y7*Z6)+Q6*(Y4*Z7-Y7*Z4)- Q7*(Y4*Z6-Y6*Z4)</f>
        <v>1200811.0125401914</v>
      </c>
      <c r="AB5" s="46">
        <f>(R5*(Y6*Z7-Y7*Z6)-R6*(Y5*Z7-Y7*Z5)+ R7*(Y5*Z6-Y6*Z5)-R4*(Y6*Z7-Y7*Z6)+R6*(Y4*Z7-Y7*Z4)- R7*(Y4*Z6-Y6*Z4)+R4*(Y5*Z7-Y7*Z5)-R5*(Y4*Z7-Y7*Z4)+ R7*(Y4*Z5-Y5*Z4)-R4*(Y5*Z6-Y6*Z5)+R5*(Y4*Z6-Y6*Z4)- R6*(Y4*Z5-Y5*Z4))/SUM(AA4:AA7)</f>
        <v>0.29171872199265403</v>
      </c>
      <c r="AC5" s="46"/>
      <c r="AD5" s="46">
        <f>((D6-AD4)*C5*C5-(D5-AD4)*C6*C6)/(C6*C5*C5-C5*C6*C6)</f>
        <v>0.28783729212755776</v>
      </c>
      <c r="AE5" s="46">
        <f>((R6-AE4)*Q5*Q5-(R5-AE4)*Q6*Q6)/(Q6*Q5*Q5-Q5*Q6*Q6)</f>
        <v>0.24133160565737063</v>
      </c>
      <c r="AF5" s="46">
        <f>MAX(C5,Q5)</f>
        <v>35.192149999999998</v>
      </c>
      <c r="AG5" s="46">
        <f>(D7*(C6*C5*C5-C5*C6*C6)-D6*(C7*C5*C5-C5*C7*C7)+D5*(C7*C6*C6-C6*C7*C7))/(C6*C5*C5-C5*C6*C6-C7*C5*C5+C5*C7*C7+C7*C6*C6-C6*C7*C7)</f>
        <v>-2.0519597976130202</v>
      </c>
      <c r="AH5" s="46">
        <f>(R7*(Q6*Q5*Q5-Q5*Q6*Q6)-R6*(Q7*Q5*Q5-Q5*Q7*Q7)+R5*(Q7*Q6*Q6-Q6*Q7*Q7))/(Q6*Q5*Q5-Q5*Q6*Q6-Q7*Q5*Q5+Q5*Q7*Q7+Q7*Q6*Q6-Q6*Q7*Q7)</f>
        <v>-3.2130661746842031</v>
      </c>
      <c r="AI5" s="46">
        <f>MAX(C7,Q7)</f>
        <v>31.98161</v>
      </c>
      <c r="AJ5" s="46"/>
      <c r="AK5" s="46"/>
      <c r="AL5" s="46"/>
      <c r="AM5" s="46"/>
    </row>
    <row r="6" spans="1:46" s="55" customFormat="1">
      <c r="A6" s="53"/>
      <c r="B6" s="46">
        <f ca="1">result!C34</f>
        <v>862.88639999999998</v>
      </c>
      <c r="C6" s="46">
        <f ca="1">result!D34</f>
        <v>33.426589</v>
      </c>
      <c r="D6" s="46">
        <f>LOG10(B6)</f>
        <v>2.9359536241038966</v>
      </c>
      <c r="E6" s="46">
        <f>D6*D6</f>
        <v>8.6198236828888053</v>
      </c>
      <c r="F6" s="46">
        <f>D6*D6*D6</f>
        <v>25.307402580913983</v>
      </c>
      <c r="G6" s="46">
        <f xml:space="preserve"> D4*(E5*F7-E7*F5)-D5*(E4*F7-E7*F4)+ D7*(E4*F5-E5*F4)</f>
        <v>-1.6428293912300944</v>
      </c>
      <c r="H6" s="46">
        <f>(D5*(C6*F7-C7*F6)-D6*(C5*F7-C7*F5)+ D7*(C5*F6-C6*F5)-D4*(C6*F7-C7*F6)+D6*(C4*F7-C7*F4)- D7*(C4*F6-C6*F4)+D4*(C5*F7-C7*F5)-D5*(C4*F7-C7*F4)+ D7*(C4*F5-C5*F4)-D4*(C5*F6-C6*F5)+D5*(C4*F6-C6*F4)- D6*(C4*F5-C5*F4))/SUM(G4:G7)</f>
        <v>-15.570901950505728</v>
      </c>
      <c r="I6" s="46">
        <f>H4*(I5-I4)+H5*(POWER(I5,2)-POWER(I4,2))/2+H6*(POWER(I5,3)- POWER(I4,3))/3+ H7*(POWER(I5,4)-POWER(I4,4))/4</f>
        <v>-21.219740435212728</v>
      </c>
      <c r="J6" s="46">
        <f>C6*C6</f>
        <v>1117.336852174921</v>
      </c>
      <c r="K6" s="46">
        <f>C6*C6*C6</f>
        <v>37348.759732204839</v>
      </c>
      <c r="L6" s="46">
        <f xml:space="preserve"> C4*(J5*K7-J7*K5)-C5*(J4*K7-J7*K4)+ C7*(J4*K5-J5*K4)</f>
        <v>-1486194.6811210215</v>
      </c>
      <c r="M6" s="46">
        <f>(C5*(D6*K7-D7*K6)-C6*(D5*K7-D7*K5)+ C7*(D5*K6-D6*K5)-C4*(D6*K7-D7*K6)+C6*(D4*K7-D7*K4)- C7*(D4*K6-D6*K4)+C4*(D5*K7-D7*K5)-C5*(D4*K7-D7*K4)+ C7*(D4*K5-D5*K4)-C4*(D5*K6-D6*K5)+C5*(D4*K6-D6*K4)- C6*(D4*K5-D5*K4))/SUM(L4:L7)</f>
        <v>2.9863830528660089E-2</v>
      </c>
      <c r="N6" s="46">
        <f>M4*(N5-N4)+M5*(POWER(N5,2)-POWER(N4,2))/2+M6*(POWER(N5,3)- POWER(N4,3))/3+ M7*(POWER(N5,4)-POWER(N4,4))/4</f>
        <v>-16.071281129372863</v>
      </c>
      <c r="O6" s="54"/>
      <c r="P6" s="55">
        <f ca="1">result!E34</f>
        <v>857.47760000000005</v>
      </c>
      <c r="Q6" s="55">
        <f ca="1">result!F34</f>
        <v>33.482917999999998</v>
      </c>
      <c r="R6" s="46">
        <f>LOG10(P6)</f>
        <v>2.9332227837311824</v>
      </c>
      <c r="S6" s="46">
        <f>R6*R6</f>
        <v>8.6037958989997065</v>
      </c>
      <c r="T6" s="46">
        <f>R6*R6*R6</f>
        <v>25.236850157518852</v>
      </c>
      <c r="U6" s="46">
        <f xml:space="preserve"> R4*(S5*T7-S7*T5)-R5*(S4*T7-S7*T4)+ R7*(S4*T5-S5*T4)</f>
        <v>-1.5961062271421866</v>
      </c>
      <c r="V6" s="46">
        <f>(R5*(Q6*T7-Q7*T6)-R6*(Q5*T7-Q7*T5)+ R7*(Q5*T6-Q6*T5)-R4*(Q6*T7-Q7*T6)+R6*(Q4*T7-Q7*T4)- R7*(Q4*T6-Q6*T4)+R4*(Q5*T7-Q7*T5)-R5*(Q4*T7-Q7*T4)+ R7*(Q4*T5-Q5*T4)-R4*(Q5*T6-Q6*T5)+R5*(Q4*T6-Q6*T4)- R6*(Q4*T5-Q5*T4))/SUM(U4:U7)</f>
        <v>-0.98741589030327093</v>
      </c>
      <c r="W6" s="46">
        <f>V4*(I5-I4)+V5*(POWER(I5,2)-POWER(I4,2))/2+V6*(POWER(I5,3)- POWER(I4,3))/3+ V7*(POWER(I5,4)-POWER(I4,4))/4</f>
        <v>-21.282989600711378</v>
      </c>
      <c r="X6" s="46"/>
      <c r="Y6" s="46">
        <f>Q6*Q6</f>
        <v>1121.1057977947239</v>
      </c>
      <c r="Z6" s="46">
        <f>Q6*Q6*Q6</f>
        <v>37537.893496885321</v>
      </c>
      <c r="AA6" s="46">
        <f xml:space="preserve"> Q4*(Y5*Z7-Y7*Z5)-Q5*(Y4*Z7-Y7*Z4)+ Q7*(Y4*Z5-Y5*Z4)</f>
        <v>-1481316.2238020599</v>
      </c>
      <c r="AB6" s="46">
        <f>(Q5*(R6*Z7-R7*Z6)-Q6*(R5*Z7-R7*Z5)+ Q7*(R5*Z6-R6*Z5)-Q4*(R6*Z7-R7*Z6)+Q6*(R4*Z7-R7*Z4)- Q7*(R4*Z6-R6*Z4)+Q4*(R5*Z7-R7*Z5)-Q5*(R4*Z7-R7*Z4)+ Q7*(R4*Z5-R5*Z4)-Q4*(R5*Z6-R6*Z5)+Q5*(R4*Z6-R6*Z4)- Q6*(R4*Z5-R5*Z4))/SUM(AA4:AA7)</f>
        <v>-3.2283492455011851E-3</v>
      </c>
      <c r="AC6" s="46">
        <f>AB4*(N5-N4)+AB5*(POWER(N5,2)-POWER(N4,2))/2+AB6*(POWER(N5,3)- POWER(N4,3))/3+ AB7*(POWER(N5,4)-POWER(N4,4))/4</f>
        <v>-16.007889016409159</v>
      </c>
      <c r="AD6" s="46">
        <f>(D6-AD4-C6*AD5)/C6/C6</f>
        <v>-2.4445753916310718E-3</v>
      </c>
      <c r="AE6" s="46">
        <f>(R6-AE4-Q6*AE5)/Q6/Q6</f>
        <v>-1.8002044054241542E-3</v>
      </c>
      <c r="AF6" s="46"/>
      <c r="AG6" s="46">
        <f>((D7-AG5)*C6*C6-(D6-AG5)*C7*C7)/(C7*C6*C6-C6*C7*C7)</f>
        <v>0.17677048101855658</v>
      </c>
      <c r="AH6" s="46">
        <f>((R7-AH5)*Q6*Q6-(R6-AH5)*Q7*Q7)/(Q7*Q6*Q6-Q6*Q7*Q7)</f>
        <v>0.24622853687176113</v>
      </c>
      <c r="AI6" s="46"/>
      <c r="AJ6" s="46"/>
      <c r="AK6" s="46"/>
      <c r="AL6" s="46"/>
      <c r="AM6" s="46"/>
    </row>
    <row r="7" spans="1:46" s="55" customFormat="1">
      <c r="A7" s="53"/>
      <c r="B7" s="46">
        <f ca="1">result!C35</f>
        <v>561.22320000000002</v>
      </c>
      <c r="C7" s="46">
        <f ca="1">result!D35</f>
        <v>31.906780000000001</v>
      </c>
      <c r="D7" s="46">
        <f>LOG10(B7)</f>
        <v>2.7491356157129201</v>
      </c>
      <c r="E7" s="46">
        <f>D7*D7</f>
        <v>7.5577466335812566</v>
      </c>
      <c r="F7" s="46">
        <f>D7*D7*D7</f>
        <v>20.777270444912656</v>
      </c>
      <c r="G7" s="46">
        <f>-D4*(E5*F6-E6*F5)+D5*(E4*F6-E6*F4)- D6*(E4*F5-E5*F4)</f>
        <v>0.64010469815086424</v>
      </c>
      <c r="H7" s="46">
        <f>(D5*(E6*C7-E7*C6)-D6*(E5*C7-E7*C5)+ D7*(E5*C6-E6*C5)-D4*(E6*C7-E7*C6)+D6*(E4*C7-E7*C4)- D7*(E4*C6-E6*C4)+D4*(E5*C7-E7*C5)-D5*(E4*C7-E7*C4)+ D7*(E4*C5-E5*C4)-D4*(E5*C6-E6*C5)+D5*(E4*C6-E6*C4)- D6*(E4*C5-E5*C4))/SUM(G4:G7)</f>
        <v>1.8165025478149024</v>
      </c>
      <c r="I7" s="46"/>
      <c r="J7" s="46">
        <f>C7*C7</f>
        <v>1018.0426099684</v>
      </c>
      <c r="K7" s="46">
        <f>C7*C7*C7</f>
        <v>32482.461586887548</v>
      </c>
      <c r="L7" s="46">
        <f>-C4*(J5*K6-J6*K5)+C5*(J4*K6-J6*K4)- C6*(J4*K5-J5*K4)</f>
        <v>585057.95404165983</v>
      </c>
      <c r="M7" s="46">
        <f>(C5*(J6*D7-J7*D6)-C6*(J5*D7-J7*D5)+ C7*(J5*D6-J6*D5)-C4*(J6*D7-J7*D6)+C6*(J4*D7-J7*D4)- C7*(J4*D6-J6*D4)+C4*(J5*D7-J7*D5)-C5*(J4*D7-J7*D4)+ C7*(J4*D5-J5*D4)-C4*(J5*D6-J6*D5)+C5*(J4*D6-J6*D4)- C6*(J4*D5-J5*D4))/SUM(L4:L7)</f>
        <v>-3.0550228363950048E-4</v>
      </c>
      <c r="N7" s="46"/>
      <c r="O7" s="54"/>
      <c r="P7" s="55">
        <f ca="1">result!E35</f>
        <v>559.10640000000001</v>
      </c>
      <c r="Q7" s="55">
        <f ca="1">result!F35</f>
        <v>31.98161</v>
      </c>
      <c r="R7" s="46">
        <f>LOG10(P7)</f>
        <v>2.7474944635854053</v>
      </c>
      <c r="S7" s="46">
        <f>R7*R7</f>
        <v>7.5487258274324542</v>
      </c>
      <c r="T7" s="46">
        <f>R7*R7*R7</f>
        <v>20.740082417994824</v>
      </c>
      <c r="U7" s="46">
        <f>-R4*(S5*T6-S6*T5)+R5*(S4*T6-S6*T4)- R6*(S4*T5-S5*T4)</f>
        <v>0.61951717878987722</v>
      </c>
      <c r="V7" s="46">
        <f>(R5*(S6*Q7-S7*Q6)-R6*(S5*Q7-S7*Q5)+ R7*(S5*Q6-S6*Q5)-R4*(S6*Q7-S7*Q6)+R6*(S4*Q7-S7*Q4)- R7*(S4*Q6-S6*Q4)+R4*(S5*Q7-S7*Q5)-R5*(S4*Q7-S7*Q4)+ R7*(S4*Q5-S5*Q4)-R4*(S5*Q6-S6*Q5)+R5*(S4*Q6-S6*Q4)- R6*(S4*Q5-S5*Q4))/SUM(U4:U7)</f>
        <v>0.23300103057960853</v>
      </c>
      <c r="W7" s="46"/>
      <c r="X7" s="46">
        <f>(W6-I6)/(I5-I4)</f>
        <v>0.10270703562786318</v>
      </c>
      <c r="Y7" s="46">
        <f>Q7*Q7</f>
        <v>1022.8233781921</v>
      </c>
      <c r="Z7" s="46">
        <f>Q7*Q7*Q7</f>
        <v>32711.538380222246</v>
      </c>
      <c r="AA7" s="46">
        <f>-Q4*(Y5*Z6-Y6*Z5)+Q5*(Y4*Z6-Y6*Z4)- Q6*(Y4*Z5-Y5*Z4)</f>
        <v>591317.5587464273</v>
      </c>
      <c r="AB7" s="46">
        <f>(Q5*(Y6*R7-Y7*R6)-Q6*(Y5*R7-Y7*R5)+ Q7*(Y5*R6-Y6*R5)-Q4*(Y6*R7-Y7*R6)+Q6*(Y4*R7-Y7*R4)- Q7*(Y4*R6-Y6*R4)+Q4*(Y5*R7-Y7*R5)-Q5*(Y4*R7-Y7*R4)+ Q7*(Y4*R5-Y5*R4)-Q4*(Y5*R6-Y6*R5)+Q5*(Y4*R6-Y6*R4)- Q6*(Y4*R5-Y5*R4))/SUM(AA4:AA7)</f>
        <v>1.3479870980932004E-5</v>
      </c>
      <c r="AC7" s="46"/>
      <c r="AD7" s="46"/>
      <c r="AE7" s="46"/>
      <c r="AF7" s="46">
        <f xml:space="preserve"> POWER(10,(AD4*(AF4-AF5)+AD5*(AF4*AF4-AF5*AF5)/2+AD6*(AF4*AF4*AF4-AF5*AF5*AF5)/3)/(AF4-AF5))</f>
        <v>1826.0740019600353</v>
      </c>
      <c r="AG7" s="46">
        <f>(D7-AG5-C7*AG6)/C7/C7</f>
        <v>-8.2421052597529795E-4</v>
      </c>
      <c r="AH7" s="46">
        <f>(R7-AH5-Q7*AH6)/Q7/Q7</f>
        <v>-1.8715102134419129E-3</v>
      </c>
      <c r="AI7" s="46">
        <f xml:space="preserve"> POWER(10,(AG5*(AI4-AI5)+AG6*(AI4*AI4-AI5*AI5)/2+AG7*(AI4*AI4*AI4-AI5*AI5*AI5)/3)/(AI4-AI5))</f>
        <v>703.84191794194078</v>
      </c>
      <c r="AJ7" s="46"/>
      <c r="AK7" s="46">
        <f>(POWER(10,(AC6-N6)/(N5-N4))-1)*100</f>
        <v>-2.7528086314992817</v>
      </c>
      <c r="AL7" s="46">
        <f xml:space="preserve"> IF(AF4&gt;AF5,(POWER(10,(AE4*(AF4-AF5)+AE5*(AF4*AF4-AF5*AF5)/2+AE6*(AF4*AF4*AF4-AF5*AF5*AF5)/3)/(AF4-AF5))/AF7-1)*100,99)</f>
        <v>-3.1432803864919423</v>
      </c>
      <c r="AM7" s="46">
        <f xml:space="preserve"> IF(AI4&gt;AI5,(POWER(10,(AH5*(AI4-AI5)+AH6*(AI4*AI4-
AI5*AI5)/2+AH7*(AI4*AI4*AI4-AI5*AI5*AI5)/3)/(AI4-AI5))/AI7-1)*100,99)</f>
        <v>-2.2477693586463898</v>
      </c>
    </row>
    <row r="8" spans="1:46" s="55" customFormat="1">
      <c r="A8" s="5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54"/>
      <c r="P8" s="27"/>
      <c r="Q8" s="27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</row>
    <row r="9" spans="1:46" s="55" customFormat="1">
      <c r="A9" s="56" t="s">
        <v>30</v>
      </c>
      <c r="B9" s="46">
        <f ca="1">result!C37</f>
        <v>2054.1615999999999</v>
      </c>
      <c r="C9" s="46">
        <f ca="1">result!D37</f>
        <v>37.063510000000001</v>
      </c>
      <c r="D9" s="46">
        <f>LOG10(B9)</f>
        <v>3.312634606363309</v>
      </c>
      <c r="E9" s="46">
        <f>D9*D9</f>
        <v>10.973548035275796</v>
      </c>
      <c r="F9" s="46">
        <f>D9*D9*D9</f>
        <v>36.3513549762447</v>
      </c>
      <c r="G9" s="46">
        <f>D10*(E11*F12-E12*F11)-D11*(E10*F12-E12*F10)+ D12*(E10*F11-E11*F10)</f>
        <v>-0.31171032162893653</v>
      </c>
      <c r="H9" s="46">
        <f>(C9*G9+C10*G10+C11*G11+C12*G12)/SUM(G9:G12)</f>
        <v>76.756856744138346</v>
      </c>
      <c r="I9" s="46">
        <f>IF(D9&lt;D12,MAX(D9,R9),MIN(D9,R9))</f>
        <v>3.3065226416899547</v>
      </c>
      <c r="J9" s="46">
        <f>C9*C9</f>
        <v>1373.7037735201</v>
      </c>
      <c r="K9" s="46">
        <f>C9*C9*C9</f>
        <v>50914.283546899962</v>
      </c>
      <c r="L9" s="46">
        <f>C10*(J11*K12-J12*K11)-C11*(J10*K12-J12*K10)+ C12*(J10*K11-J11*K10)</f>
        <v>-413708.48190139234</v>
      </c>
      <c r="M9" s="46">
        <f>(D9*L9+D10*L10+D11*L11+D12*L12)/SUM(L9:L12)</f>
        <v>-14.15531572369299</v>
      </c>
      <c r="N9" s="46">
        <f>IF(C9&lt;C12,MAX(C9,Q9),MIN(C9,Q9))</f>
        <v>37.063510000000001</v>
      </c>
      <c r="O9" s="54"/>
      <c r="P9" s="55">
        <f ca="1">result!E37</f>
        <v>2025.4552000000001</v>
      </c>
      <c r="Q9" s="55">
        <f ca="1">result!F37</f>
        <v>37.090204999999997</v>
      </c>
      <c r="R9" s="46">
        <f>LOG10(P9)</f>
        <v>3.3065226416899547</v>
      </c>
      <c r="S9" s="46">
        <f>R9*R9</f>
        <v>10.933091980008317</v>
      </c>
      <c r="T9" s="46">
        <f>R9*R9*R9</f>
        <v>36.150516175576357</v>
      </c>
      <c r="U9" s="46">
        <f>R10*(S11*T12-S12*T11)-R11*(S10*T12-S12*T10)+ R12*(S10*T11-S11*T10)</f>
        <v>-0.30161118207462323</v>
      </c>
      <c r="V9" s="46">
        <f>(Q9*U9+Q10*U10+Q11*U11+Q12*U12)/SUM(U9:U12)</f>
        <v>69.743483919653997</v>
      </c>
      <c r="W9" s="46"/>
      <c r="X9" s="46"/>
      <c r="Y9" s="46">
        <f>Q9*Q9</f>
        <v>1375.6833069420247</v>
      </c>
      <c r="Z9" s="46">
        <f>Q9*Q9*Q9</f>
        <v>51024.375869557618</v>
      </c>
      <c r="AA9" s="46">
        <f>Q10*(Y11*Z12-Y12*Z11)-Q11*(Y10*Z12-Y12*Z10)+ Q12*(Y10*Z11-Y11*Z10)</f>
        <v>-418397.20392610133</v>
      </c>
      <c r="AB9" s="46">
        <f>(R9*AA9+R10*AA10+R11*AA11+R12*AA12)/SUM(AA9:AA12)</f>
        <v>-12.168666719958246</v>
      </c>
      <c r="AC9" s="46"/>
      <c r="AD9" s="46">
        <f>(D11*(C10*C9*C9-C9*C10*C10)-D10*(C11*C9*C9-C9*C11*C11)+D9*(C11*C10*C10-C10*C11*C11))/(C10*C9*C9-C9*C10*C10-C11*C9*C9+C9*C11*C11+C11*C10*C10-C10*C11*C11)</f>
        <v>1.3745327839846033</v>
      </c>
      <c r="AE9" s="46">
        <f>(R11*(Q10*Q9*Q9-Q9*Q10*Q10)-R10*(Q11*Q9*Q9-Q9*Q11*Q11)+R9*(Q11*Q10*Q10-Q10*Q11*Q11))/(Q10*Q9*Q9-Q9*Q10*Q10-Q11*Q9*Q9+Q9*Q11*Q11+Q11*Q10*Q10-Q10*Q11*Q11)</f>
        <v>1.1965341212301213</v>
      </c>
      <c r="AF9" s="46">
        <f>MIN(C9,Q9)</f>
        <v>37.063510000000001</v>
      </c>
      <c r="AG9" s="46"/>
      <c r="AH9" s="46"/>
      <c r="AI9" s="46">
        <f>MIN(C11,Q11)</f>
        <v>33.170965000000002</v>
      </c>
      <c r="AJ9" s="46"/>
      <c r="AK9" s="46"/>
      <c r="AL9" s="46"/>
      <c r="AM9" s="46"/>
    </row>
    <row r="10" spans="1:46" s="55" customFormat="1">
      <c r="A10" s="56"/>
      <c r="B10" s="46">
        <f ca="1">result!C38</f>
        <v>1235.5832</v>
      </c>
      <c r="C10" s="46">
        <f ca="1">result!D38</f>
        <v>35.056882999999999</v>
      </c>
      <c r="D10" s="46">
        <f>LOG10(B10)</f>
        <v>3.0918719946464912</v>
      </c>
      <c r="E10" s="46">
        <f>D10*D10</f>
        <v>9.5596724312792727</v>
      </c>
      <c r="F10" s="46">
        <f>D10*D10*D10</f>
        <v>29.557283468266515</v>
      </c>
      <c r="G10" s="46">
        <f>-D9*(E11*F12-E12*F11)+D11*(E9*F12-E12*F9)- D12*(E9*F11-E11*F9)</f>
        <v>1.133848120423167</v>
      </c>
      <c r="H10" s="46">
        <f>(C10*(E11*F12-E12*F11)-C11*(E10*F12-E12*F10)+ C12*(E10*F11-E11*F10)-C9*(E11*F12-E12*F11)+C11*(E9*F12-E12*F9)- C12*(E9*F11-E11*F9)+C9*(E10*F12-E12*F10)-C10*(E9*F12-E12*F9)+ C12*(E9*F10-E10*F9)-C9*(E10*F11-E11*F10)+C10*(E9*F11-E11*F9)- C11*(E9*F10-E10*F9))/SUM(G9:G12)</f>
        <v>-63.436382985586519</v>
      </c>
      <c r="I10" s="46">
        <f>IF(D9&lt;D12,MIN(D12,R12),MAX(D12,R12))</f>
        <v>2.7205786706950863</v>
      </c>
      <c r="J10" s="46">
        <f>C10*C10</f>
        <v>1228.985045675689</v>
      </c>
      <c r="K10" s="46">
        <f>C10*C10*C10</f>
        <v>43084.384955002286</v>
      </c>
      <c r="L10" s="46">
        <f>-C9*(J11*K12-J12*K11)+C11*(J9*K12-J12*K9)- C12*(J9*K11-J11*K9)</f>
        <v>1410794.9533059299</v>
      </c>
      <c r="M10" s="46">
        <f>(D10*(J11*K12-J12*K11)-D11*(J10*K12-J12*K10)+ D12*(J10*K11-J11*K10)-D9*(J11*K12-J12*K11)+D11*(J9*K12-J12*K9)- D12*(J9*K11-J11*K9)+D9*(J10*K12-J12*K10)-D10*(J9*K12-J12*K9)+ D12*(J9*K10-J10*K9)-D9*(J10*K11-J11*K10)+D10*(J9*K11-J11*K9)- D11*(J9*K10-J10*K9))/SUM(L9:L12)</f>
        <v>1.3214342043621139</v>
      </c>
      <c r="N10" s="46">
        <f>IF(C9&lt;C12,MIN(C12,Q12),MAX(C12,Q12))</f>
        <v>31.491596000000001</v>
      </c>
      <c r="O10" s="54"/>
      <c r="P10" s="55">
        <f ca="1">result!E38</f>
        <v>1225.5024000000001</v>
      </c>
      <c r="Q10" s="55">
        <f ca="1">result!F38</f>
        <v>35.069803999999998</v>
      </c>
      <c r="R10" s="46">
        <f>LOG10(P10)</f>
        <v>3.0883141661027733</v>
      </c>
      <c r="S10" s="46">
        <f>R10*R10</f>
        <v>9.5376843885510674</v>
      </c>
      <c r="T10" s="46">
        <f>R10*R10*R10</f>
        <v>29.455365808979529</v>
      </c>
      <c r="U10" s="46">
        <f>-R9*(S11*T12-S12*T11)+R11*(S9*T12-S12*T9)- R12*(S9*T11-S11*T9)</f>
        <v>1.0954699931190532</v>
      </c>
      <c r="V10" s="46">
        <f>(Q10*(S11*T12-S12*T11)-Q11*(S10*T12-S12*T10)+ Q12*(S10*T11-S11*T10)-Q9*(S11*T12-S12*T11)+Q11*(S9*T12-S12*T9)- Q12*(S9*T11-S11*T9)+Q9*(S10*T12-S12*T10)-Q10*(S9*T12-S12*T9)+ Q12*(S9*T10-S10*T9)-Q9*(S10*T11-S11*T10)+Q10*(S9*T11-S11*T9)- Q11*(S9*T10-S10*T9))/SUM(U9:U12)</f>
        <v>-56.636724921452071</v>
      </c>
      <c r="W10" s="46"/>
      <c r="X10" s="46"/>
      <c r="Y10" s="46">
        <f>Q10*Q10</f>
        <v>1229.8911525984158</v>
      </c>
      <c r="Z10" s="46">
        <f>Q10*Q10*Q10</f>
        <v>43132.041662960532</v>
      </c>
      <c r="AA10" s="46">
        <f>-Q9*(Y11*Z12-Y12*Z11)+Q11*(Y9*Z12-Y12*Z9)- Q12*(Y9*Z11-Y11*Z9)</f>
        <v>1432806.051805824</v>
      </c>
      <c r="AB10" s="46">
        <f>(R10*(Y11*Z12-Y12*Z11)-R11*(Y10*Z12-Y12*Z10)+ R12*(Y10*Z11-Y11*Z10)-R9*(Y11*Z12-Y12*Z11)+R11*(Y9*Z12-Y12*Z9)- R12*(Y9*Z11-Y11*Z9)+R9*(Y10*Z12-Y12*Z10)-R10*(Y9*Z12-Y12*Z9)+ R12*(Y9*Z10-Y10*Z9)-R9*(Y10*Z11-Y11*Z10)+R10*(Y9*Z11-Y11*Z9)- R11*(Y9*Z10-Y10*Z9))/SUM(AA9:AA12)</f>
        <v>1.147075926381367</v>
      </c>
      <c r="AC10" s="46"/>
      <c r="AD10" s="46">
        <f>((D11-AD9)*C10*C10-(D10-AD9)*C11*C11)/(C11*C10*C10-C10*C11*C11)</f>
        <v>-8.7381732448266296E-3</v>
      </c>
      <c r="AE10" s="46">
        <f>((R11-AE9)*Q10*Q10-(R10-AE9)*Q11*Q11)/(Q11*Q10*Q10-Q10*Q11*Q11)</f>
        <v>2.8287415566278454E-3</v>
      </c>
      <c r="AF10" s="46">
        <f>MAX(C10,Q10)</f>
        <v>35.069803999999998</v>
      </c>
      <c r="AG10" s="46">
        <f>(D12*(C11*C10*C10-C10*C11*C11)-D11*(C12*C10*C10-C10*C12*C12)+D10*(C12*C11*C11-C11*C12*C12))/(C11*C10*C10-C10*C11*C11-C12*C10*C10+C10*C12*C12+C12*C11*C11-C11*C12*C12)</f>
        <v>-0.96036915873224982</v>
      </c>
      <c r="AH10" s="46">
        <f>(R12*(Q11*Q10*Q10-Q10*Q11*Q11)-R11*(Q12*Q10*Q10-Q10*Q12*Q12)+R10*(Q12*Q11*Q11-Q11*Q12*Q12))/(Q11*Q10*Q10-Q10*Q11*Q11-Q12*Q10*Q10+Q10*Q12*Q12+Q12*Q11*Q11-Q11*Q12*Q12)</f>
        <v>-0.82088621156869057</v>
      </c>
      <c r="AI10" s="46">
        <f>MAX(C12,Q12)</f>
        <v>31.491596000000001</v>
      </c>
      <c r="AJ10" s="46"/>
      <c r="AK10" s="46"/>
      <c r="AL10" s="46"/>
      <c r="AM10" s="46"/>
    </row>
    <row r="11" spans="1:46" s="55" customFormat="1">
      <c r="A11" s="56"/>
      <c r="B11" s="46">
        <f ca="1">result!C39</f>
        <v>787.91120000000001</v>
      </c>
      <c r="C11" s="46">
        <f ca="1">result!D39</f>
        <v>33.170965000000002</v>
      </c>
      <c r="D11" s="46">
        <f>LOG10(B11)</f>
        <v>2.8964772739322866</v>
      </c>
      <c r="E11" s="46">
        <f>D11*D11</f>
        <v>8.3895805984062104</v>
      </c>
      <c r="F11" s="46">
        <f>D11*D11*D11</f>
        <v>24.300229541106823</v>
      </c>
      <c r="G11" s="46">
        <f xml:space="preserve"> D9*(E10*F12-E12*F10)-D10*(E9*F12-E12*F9)+ D12*(E9*F10-E10*F9)</f>
        <v>-1.3539922771408044</v>
      </c>
      <c r="H11" s="46">
        <f>(D10*(C11*F12-C12*F11)-D11*(C10*F12-C12*F10)+ D12*(C10*F11-C11*F10)-D9*(C11*F12-C12*F11)+D11*(C9*F12-C12*F9)- D12*(C9*F11-C11*F9)+D9*(C10*F12-C12*F10)-D10*(C9*F12-C12*F9)+ D12*(C9*F10-C10*F9)-D9*(C10*F11-C11*F10)+D10*(C9*F11-C11*F9)- D11*(C9*F10-C10*F9))/SUM(G9:G12)</f>
        <v>24.872448973231535</v>
      </c>
      <c r="I11" s="46">
        <f>H9*(I10-I9)+H10*(POWER(I10,2)-POWER(I9,2))/2+H11*(POWER(I10,3)- POWER(I9,3))/3+ H12*(POWER(I10,4)-POWER(I9,4))/4</f>
        <v>-20.090809875066384</v>
      </c>
      <c r="J11" s="46">
        <f>C11*C11</f>
        <v>1100.3129190312252</v>
      </c>
      <c r="K11" s="46">
        <f>C11*C11*C11</f>
        <v>36498.441326232605</v>
      </c>
      <c r="L11" s="46">
        <f xml:space="preserve"> C9*(J10*K12-J12*K10)-C10*(J9*K12-J12*K9)+ C12*(J9*K10-J10*K9)</f>
        <v>-1631488.4914848804</v>
      </c>
      <c r="M11" s="46">
        <f>(C10*(D11*K12-D12*K11)-C11*(D10*K12-D12*K10)+ C12*(D10*K11-D11*K10)-C9*(D11*K12-D12*K11)+C11*(D9*K12-D12*K9)- C12*(D9*K11-D11*K9)+C9*(D10*K12-D12*K10)-C10*(D9*K12-D12*K9)+ C12*(D9*K10-D10*K9)-C9*(D10*K11-D11*K10)+C10*(D9*K11-D11*K9)- C11*(D9*K10-D10*K9))/SUM(L9:L12)</f>
        <v>-3.6292039902785726E-2</v>
      </c>
      <c r="N11" s="46">
        <f>M9*(N10-N9)+M10*(POWER(N10,2)-POWER(N9,2))/2+M11*(POWER(N10,3)- POWER(N9,3))/3+ M12*(POWER(N10,4)-POWER(N9,4))/4</f>
        <v>-16.785622264230327</v>
      </c>
      <c r="O11" s="54"/>
      <c r="P11" s="55">
        <f ca="1">result!E39</f>
        <v>785.3152</v>
      </c>
      <c r="Q11" s="55">
        <f ca="1">result!F39</f>
        <v>33.180635000000002</v>
      </c>
      <c r="R11" s="46">
        <f>LOG10(P11)</f>
        <v>2.8950440034274147</v>
      </c>
      <c r="S11" s="46">
        <f>R11*R11</f>
        <v>8.3812797817810338</v>
      </c>
      <c r="T11" s="46">
        <f>R11*R11*R11</f>
        <v>24.264173773292612</v>
      </c>
      <c r="U11" s="46">
        <f xml:space="preserve"> R9*(S10*T12-S12*T10)-R10*(S9*T12-S12*T9)+ R12*(S9*T10-S10*T9)</f>
        <v>-1.3062235833349618</v>
      </c>
      <c r="V11" s="46">
        <f>(R10*(Q11*T12-Q12*T11)-R11*(Q10*T12-Q12*T10)+ R12*(Q10*T11-Q11*T10)-R9*(Q11*T12-Q12*T11)+R11*(Q9*T12-Q12*T9)- R12*(Q9*T11-Q11*T9)+R9*(Q10*T12-Q12*T10)-R10*(Q9*T12-Q12*T9)+ R12*(Q9*T10-Q10*T9)-R9*(Q10*T11-Q11*T10)+R10*(Q9*T11-Q11*T9)- R11*(Q9*T10-Q10*T9))/SUM(U9:U12)</f>
        <v>22.649983956793214</v>
      </c>
      <c r="W11" s="46">
        <f>V9*(I10-I9)+V10*(POWER(I10,2)-POWER(I9,2))/2+V11*(POWER(I10,3)- POWER(I9,3))/3+ V12*(POWER(I10,4)-POWER(I9,4))/4</f>
        <v>-20.113067666585444</v>
      </c>
      <c r="X11" s="46"/>
      <c r="Y11" s="46">
        <f>Q11*Q11</f>
        <v>1100.9545390032251</v>
      </c>
      <c r="Z11" s="46">
        <f>Q11*Q11*Q11</f>
        <v>36530.370710259282</v>
      </c>
      <c r="AA11" s="46">
        <f xml:space="preserve"> Q9*(Y10*Z12-Y12*Z10)-Q10*(Y9*Z12-Y12*Z9)+ Q12*(Y9*Z10-Y10*Z9)</f>
        <v>-1657946.6013702601</v>
      </c>
      <c r="AB11" s="46">
        <f>(Q10*(R11*Z12-R12*Z11)-Q11*(R10*Z12-R12*Z10)+ Q12*(R10*Z11-R11*Z10)-Q9*(R11*Z12-R12*Z11)+Q11*(R9*Z12-R12*Z9)- Q12*(R9*Z11-R11*Z9)+Q9*(R10*Z12-R12*Z10)-Q10*(R9*Z12-R12*Z9)+ Q12*(R9*Z10-R10*Z9)-Q9*(R10*Z11-R11*Z10)+Q10*(R9*Z11-R11*Z9)- Q11*(R9*Z10-R10*Z9))/SUM(AA9:AA12)</f>
        <v>-3.1163260496984597E-2</v>
      </c>
      <c r="AC11" s="46">
        <f>AB9*(N10-N9)+AB10*(POWER(N10,2)-POWER(N9,2))/2+AB11*(POWER(N10,3)- POWER(N9,3))/3+ AB12*(POWER(N10,4)-POWER(N9,4))/4</f>
        <v>-16.763188381059706</v>
      </c>
      <c r="AD11" s="46">
        <f>(D11-AD9-C11*AD10)/C11/C11</f>
        <v>1.6466207907573861E-3</v>
      </c>
      <c r="AE11" s="46">
        <f>(R11-AE9-Q11*AE10)/Q11/Q11</f>
        <v>1.4575083568394212E-3</v>
      </c>
      <c r="AF11" s="46"/>
      <c r="AG11" s="46">
        <f>((D12-AG10)*C11*C11-(D11-AG10)*C12*C12)/(C12*C11*C11-C11*C12*C12)</f>
        <v>0.12825499650215463</v>
      </c>
      <c r="AH11" s="46">
        <f>((R12-AH10)*Q11*Q11-(R11-AH10)*Q12*Q12)/(Q12*Q11*Q11-Q11*Q12*Q12)</f>
        <v>0.12115572988803069</v>
      </c>
      <c r="AI11" s="46"/>
      <c r="AJ11" s="46"/>
      <c r="AK11" s="46"/>
      <c r="AL11" s="46"/>
      <c r="AM11" s="46"/>
    </row>
    <row r="12" spans="1:46" s="55" customFormat="1">
      <c r="A12" s="56"/>
      <c r="B12" s="46">
        <f ca="1">result!C40</f>
        <v>525.12239999999997</v>
      </c>
      <c r="C12" s="46">
        <f ca="1">result!D40</f>
        <v>31.491036999999999</v>
      </c>
      <c r="D12" s="46">
        <f>LOG10(B12)</f>
        <v>2.7202605442609764</v>
      </c>
      <c r="E12" s="46">
        <f>D12*D12</f>
        <v>7.3998174286630238</v>
      </c>
      <c r="F12" s="46">
        <f>D12*D12*D12</f>
        <v>20.129431385926736</v>
      </c>
      <c r="G12" s="46">
        <f>-D9*(E10*F11-E11*F10)+D10*(E9*F11-E11*F9)- D11*(E9*F10-E10*F9)</f>
        <v>0.53255082927417163</v>
      </c>
      <c r="H12" s="46">
        <f>(D10*(E11*C12-E12*C11)-D11*(E10*C12-E12*C10)+ D12*(E10*C11-E11*C10)-D9*(E11*C12-E12*C11)+D11*(E9*C12-E12*C9)- D12*(E9*C11-E11*C9)+D9*(E10*C12-E12*C10)-D10*(E9*C12-E12*C9)+ D12*(E9*C10-E10*C9)-D9*(E10*C11-E11*C10)+D10*(E9*C11-E11*C9)- D11*(E9*C10-E10*C9))/SUM(G9:G12)</f>
        <v>-2.8194493105885532</v>
      </c>
      <c r="I12" s="46"/>
      <c r="J12" s="46">
        <f>C12*C12</f>
        <v>991.68541133536894</v>
      </c>
      <c r="K12" s="46">
        <f>C12*C12*C12</f>
        <v>31229.201980722322</v>
      </c>
      <c r="L12" s="46">
        <f>-C9*(J10*K11-J11*K10)+C10*(J9*K11-J11*K9)- C11*(J9*K10-J10*K9)</f>
        <v>634893.74738432467</v>
      </c>
      <c r="M12" s="46">
        <f>(C10*(J11*D12-J12*D11)-C11*(J10*D12-J12*D10)+ C12*(J10*D11-J11*D10)-C9*(J11*D12-J12*D11)+C11*(J9*D12-J12*D9)- C12*(J9*D11-J11*D9)+C9*(J10*D12-J12*D10)-C10*(J9*D12-J12*D9)+ C12*(J9*D10-J10*D9)-C9*(J10*D11-J11*D10)+C10*(J9*D11-J11*D9)- C11*(J9*D10-J10*D9))/SUM(L9:L12)</f>
        <v>3.6032074629811642E-4</v>
      </c>
      <c r="N12" s="46"/>
      <c r="O12" s="54"/>
      <c r="P12" s="55">
        <f ca="1">result!E40</f>
        <v>525.50720000000001</v>
      </c>
      <c r="Q12" s="55">
        <f ca="1">result!F40</f>
        <v>31.491596000000001</v>
      </c>
      <c r="R12" s="46">
        <f>LOG10(P12)</f>
        <v>2.7205786706950863</v>
      </c>
      <c r="S12" s="46">
        <f>R12*R12</f>
        <v>7.401548303441043</v>
      </c>
      <c r="T12" s="46">
        <f>R12*R12*R12</f>
        <v>20.136494444461103</v>
      </c>
      <c r="U12" s="46">
        <f>-R9*(S10*T11-S11*T10)+R10*(S9*T11-S11*T9)- R11*(S9*T10-S10*T9)</f>
        <v>0.51301712805803845</v>
      </c>
      <c r="V12" s="46">
        <f>(R10*(S11*Q12-S12*Q11)-R11*(S10*Q12-S12*Q10)+ R12*(S10*Q11-S11*Q10)-R9*(S11*Q12-S12*Q11)+R11*(S9*Q12-S12*Q9)- R12*(S9*Q11-S11*Q9)+R9*(S10*Q12-S12*Q10)-R10*(S9*Q12-S12*Q9)+ R12*(S9*Q10-S10*Q9)-R9*(S10*Q11-S11*Q10)+R10*(S9*Q11-S11*Q9)- R11*(S9*Q10-S10*Q9))/SUM(U9:U12)</f>
        <v>-2.573048282544887</v>
      </c>
      <c r="W12" s="46"/>
      <c r="X12" s="46">
        <f>(W11-I11)/(I10-I9)</f>
        <v>3.7986211345887803E-2</v>
      </c>
      <c r="Y12" s="46">
        <f>Q12*Q12</f>
        <v>991.72061862721603</v>
      </c>
      <c r="Z12" s="46">
        <f>Q12*Q12*Q12</f>
        <v>31230.865066678361</v>
      </c>
      <c r="AA12" s="46">
        <f>-Q9*(Y10*Z11-Y11*Z10)+Q10*(Y9*Z11-Y11*Z9)- Q11*(Y9*Z10-Y10*Z9)</f>
        <v>644042.67372664809</v>
      </c>
      <c r="AB12" s="46">
        <f>(Q10*(Y11*R12-Y12*R11)-Q11*(Y10*R12-Y12*R10)+ Q12*(Y10*R11-Y11*R10)-Q9*(Y11*R12-Y12*R11)+Q11*(Y9*R12-Y12*R9)- Q12*(Y9*R11-Y11*R9)+Q9*(Y10*R12-Y12*R10)-Q10*(Y9*R12-Y12*R9)+ Q12*(Y9*R10-Y10*R9)-Q9*(Y10*R11-Y11*R10)+Q10*(Y9*R11-Y11*R9)- Q11*(Y9*R10-Y10*R9))/SUM(AA9:AA12)</f>
        <v>3.0966935093315519E-4</v>
      </c>
      <c r="AC12" s="46"/>
      <c r="AD12" s="46"/>
      <c r="AE12" s="46"/>
      <c r="AF12" s="46">
        <f xml:space="preserve"> POWER(10,(AD9*(AF9-AF10)+AD10*(AF9*AF9-AF10*AF10)/2+AD11*(AF9*AF9*AF9-AF10*AF10*AF10)/3)/(AF9-AF10))</f>
        <v>1591.6662442473751</v>
      </c>
      <c r="AG12" s="46">
        <f>(D12-AG10-C12*AG11)/C12/C12</f>
        <v>-3.6125683931216118E-4</v>
      </c>
      <c r="AH12" s="46">
        <f>(R12-AH10-Q12*AH11)/Q12/Q12</f>
        <v>-2.7620925824289774E-4</v>
      </c>
      <c r="AI12" s="46">
        <f xml:space="preserve"> POWER(10,(AG10*(AI9-AI10)+AG11*(AI9*AI9-AI10*AI10)/2+AG12*(AI9*AI9*AI9-AI10*AI10*AI10)/3)/(AI9-AI10))</f>
        <v>643.52912118599136</v>
      </c>
      <c r="AJ12" s="46"/>
      <c r="AK12" s="46">
        <f>(POWER(10,(AC11-N11)/(N10-N9))-1)*100</f>
        <v>-0.92279274482032214</v>
      </c>
      <c r="AL12" s="46">
        <f xml:space="preserve"> IF(AF9&gt;AF10,(POWER(10,(AE9*(AF9-AF10)+AE10*(AF9*AF9-AF10*AF10)/2+AE11*(AF9*AF9*AF9-AF10*AF10*AF10)/3)/(AF9-AF10))/AF12-1)*100,99)</f>
        <v>-1.571587213559078</v>
      </c>
      <c r="AM12" s="46">
        <f xml:space="preserve"> IF(AI9&gt;AI10,(POWER(10,(AH10*(AI9-AI10)+AH11*(AI9*AI9-
AI10*AI10)/2+AH12*(AI9*AI9*AI9-AI10*AI10*AI10)/3)/(AI9-AI10))/AI12-1)*100,99)</f>
        <v>-0.25852496499769728</v>
      </c>
    </row>
    <row r="13" spans="1:46" s="55" customFormat="1">
      <c r="A13" s="5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</row>
    <row r="14" spans="1:46" s="55" customFormat="1">
      <c r="A14" s="56" t="s">
        <v>31</v>
      </c>
      <c r="B14" s="46">
        <f ca="1">result!C42</f>
        <v>2423.8888000000002</v>
      </c>
      <c r="C14" s="46">
        <f ca="1">result!D42</f>
        <v>32.382753999999998</v>
      </c>
      <c r="D14" s="46">
        <f>LOG10(B14)</f>
        <v>3.3845126919570601</v>
      </c>
      <c r="E14" s="46">
        <f>D14*D14</f>
        <v>11.454926162018426</v>
      </c>
      <c r="F14" s="46">
        <f>D14*D14*D14</f>
        <v>38.769342980782334</v>
      </c>
      <c r="G14" s="46">
        <f>D15*(E16*F17-E17*F16)-D16*(E15*F17-E17*F15)+ D17*(E15*F16-E16*F15)</f>
        <v>-0.37843097839623852</v>
      </c>
      <c r="H14" s="46">
        <f>(C14*G14+C15*G15+C16*G16+C17*G17)/SUM(G14:G17)</f>
        <v>113.16055450671854</v>
      </c>
      <c r="I14" s="46">
        <f>IF(D14&lt;D17,MAX(D14,R14),MIN(D14,R14))</f>
        <v>3.3760550522654214</v>
      </c>
      <c r="J14" s="46">
        <f>C14*C14</f>
        <v>1048.6427566245159</v>
      </c>
      <c r="K14" s="46">
        <f>C14*C14*C14</f>
        <v>33957.94042165357</v>
      </c>
      <c r="L14" s="46">
        <f>C15*(J16*K17-J17*K16)-C16*(J15*K17-J17*K15)+ C17*(J15*K16-J16*K15)</f>
        <v>-179071.31536894292</v>
      </c>
      <c r="M14" s="46">
        <f>(D14*L14+D15*L15+D16*L16+D17*L17)/SUM(L14:L17)</f>
        <v>-24.157951106380331</v>
      </c>
      <c r="N14" s="46">
        <f>IF(C14&lt;C17,MAX(C14,Q14),MIN(C14,Q14))</f>
        <v>32.382753999999998</v>
      </c>
      <c r="O14" s="54"/>
      <c r="P14" s="55">
        <f ca="1">result!E42</f>
        <v>2377.1415999999999</v>
      </c>
      <c r="Q14" s="55">
        <f ca="1">result!F42</f>
        <v>32.421773999999999</v>
      </c>
      <c r="R14" s="46">
        <f>LOG10(P14)</f>
        <v>3.3760550522654214</v>
      </c>
      <c r="S14" s="46">
        <f>R14*R14</f>
        <v>11.397747715926878</v>
      </c>
      <c r="T14" s="46">
        <f>R14*R14*R14</f>
        <v>38.479423760801602</v>
      </c>
      <c r="U14" s="46">
        <f>R15*(S16*T17-S17*T16)-R16*(S15*T17-S17*T15)+ R17*(S15*T16-S16*T15)</f>
        <v>-0.36703485627466392</v>
      </c>
      <c r="V14" s="46">
        <f>(Q14*U14+Q15*U15+Q16*U16+Q17*U17)/SUM(U14:U17)</f>
        <v>123.54951173590317</v>
      </c>
      <c r="W14" s="46"/>
      <c r="X14" s="46"/>
      <c r="Y14" s="46">
        <f>Q14*Q14</f>
        <v>1051.1714293070759</v>
      </c>
      <c r="Z14" s="46">
        <f>Q14*Q14*Q14</f>
        <v>34080.842516250988</v>
      </c>
      <c r="AA14" s="46">
        <f>Q15*(Y16*Z17-Y17*Z16)-Q16*(Y15*Z17-Y17*Z15)+ Q17*(Y15*Z16-Y16*Z15)</f>
        <v>-181453.63294492662</v>
      </c>
      <c r="AB14" s="46">
        <f>(R14*AA14+R15*AA15+R16*AA16+R17*AA17)/SUM(AA14:AA17)</f>
        <v>-25.395060948635834</v>
      </c>
      <c r="AC14" s="46"/>
      <c r="AD14" s="46">
        <f>(D16*(C15*C14*C14-C14*C15*C15)-D15*(C16*C14*C14-C14*C16*C16)+D14*(C16*C15*C15-C15*C16*C16))/(C15*C14*C14-C14*C15*C15-C16*C14*C14+C14*C16*C16+C16*C15*C15-C15*C16*C16)</f>
        <v>-1.0562470958511141</v>
      </c>
      <c r="AE14" s="46">
        <f>(R16*(Q15*Q14*Q14-Q14*Q15*Q15)-R15*(Q16*Q14*Q14-Q14*Q16*Q16)+R14*(Q16*Q15*Q15-Q15*Q16*Q16))/(Q15*Q14*Q14-Q14*Q15*Q15-Q16*Q14*Q14+Q14*Q16*Q16+Q16*Q15*Q15-Q15*Q16*Q16)</f>
        <v>-1.1373115463065213</v>
      </c>
      <c r="AF14" s="46">
        <f>MIN(C14,Q14)</f>
        <v>32.382753999999998</v>
      </c>
      <c r="AG14" s="46"/>
      <c r="AH14" s="46"/>
      <c r="AI14" s="46">
        <f>MIN(C16,Q16)</f>
        <v>28.500426000000001</v>
      </c>
      <c r="AJ14" s="46"/>
      <c r="AK14" s="46"/>
      <c r="AL14" s="46"/>
      <c r="AM14" s="46"/>
    </row>
    <row r="15" spans="1:46" s="55" customFormat="1">
      <c r="A15" s="57"/>
      <c r="B15" s="46">
        <f ca="1">result!C43</f>
        <v>1390.3416</v>
      </c>
      <c r="C15" s="46">
        <f ca="1">result!D43</f>
        <v>30.274839</v>
      </c>
      <c r="D15" s="46">
        <f>LOG10(B15)</f>
        <v>3.1431215173537237</v>
      </c>
      <c r="E15" s="46">
        <f>D15*D15</f>
        <v>9.8792128728519746</v>
      </c>
      <c r="F15" s="46">
        <f>D15*D15*D15</f>
        <v>31.051566555178937</v>
      </c>
      <c r="G15" s="46">
        <f>-D14*(E16*F17-E17*F16)+D16*(E14*F17-E17*F14)- D17*(E14*F16-E16*F14)</f>
        <v>1.4223402101953582</v>
      </c>
      <c r="H15" s="46">
        <f>(C15*(E16*F17-E17*F16)-C16*(E15*F17-E17*F15)+ C17*(E15*F16-E16*F15)-C14*(E16*F17-E17*F16)+C16*(E14*F17-E17*F14)- C17*(E14*F16-E16*F14)+C14*(E15*F17-E17*F15)-C15*(E14*F17-E17*F14)+ C17*(E14*F15-E15*F14)-C14*(E15*F16-E16*F15)+C15*(E14*F16-E16*F14)- C16*(E14*F15-E15*F14))/SUM(G14:G17)</f>
        <v>-94.826186360573047</v>
      </c>
      <c r="I15" s="46">
        <f>IF(D14&lt;D17,MIN(D17,R17),MAX(D17,R17))</f>
        <v>2.7518836152387474</v>
      </c>
      <c r="J15" s="46">
        <f>C15*C15</f>
        <v>916.56587647592096</v>
      </c>
      <c r="K15" s="46">
        <f>C15*C15*C15</f>
        <v>27748.884343202393</v>
      </c>
      <c r="L15" s="46">
        <f>-C14*(J16*K17-J17*K16)+C16*(J14*K17-J17*K14)- C17*(J14*K16-J16*K14)</f>
        <v>699950.23638683558</v>
      </c>
      <c r="M15" s="46">
        <f>(D15*(J16*K17-J17*K16)-D16*(J15*K17-J17*K15)+ D17*(J15*K16-J16*K15)-D14*(J16*K17-J17*K16)+D16*(J14*K17-J17*K14)- D17*(J14*K16-J16*K14)+D14*(J15*K17-J17*K15)-D15*(J14*K17-J17*K14)+ D17*(J14*K15-J15*K14)-D14*(J15*K16-J16*K15)+D15*(J14*K16-J16*K14)- D16*(J14*K15-J15*K14))/SUM(L14:L17)</f>
        <v>2.4483605246097984</v>
      </c>
      <c r="N15" s="46">
        <f>IF(C14&lt;C17,MIN(C17,Q17),MAX(C17,Q17))</f>
        <v>27.130827</v>
      </c>
      <c r="O15" s="54"/>
      <c r="P15" s="55">
        <f ca="1">result!E43</f>
        <v>1374.7248</v>
      </c>
      <c r="Q15" s="55">
        <f ca="1">result!F43</f>
        <v>30.289846000000001</v>
      </c>
      <c r="R15" s="46">
        <f>LOG10(P15)</f>
        <v>3.1382157674001054</v>
      </c>
      <c r="S15" s="46">
        <f>R15*R15</f>
        <v>9.8483982027586325</v>
      </c>
      <c r="T15" s="46">
        <f>R15*R15*R15</f>
        <v>30.906398523532001</v>
      </c>
      <c r="U15" s="46">
        <f>-R14*(S16*T17-S17*T16)+R16*(S14*T17-S17*T14)- R17*(S14*T16-S16*T14)</f>
        <v>1.3740759355163732</v>
      </c>
      <c r="V15" s="46">
        <f>(Q15*(S16*T17-S17*T16)-Q16*(S15*T17-S17*T15)+ Q17*(S15*T16-S16*T15)-Q14*(S16*T17-S17*T16)+Q16*(S14*T17-S17*T14)- Q17*(S14*T16-S16*T14)+Q14*(S15*T17-S17*T15)-Q15*(S14*T17-S17*T14)+ Q17*(S14*T15-S15*T14)-Q14*(S15*T16-S16*T15)+Q15*(S14*T16-S16*T14)- Q16*(S14*T15-S15*T14))/SUM(U14:U17)</f>
        <v>-104.79907380419085</v>
      </c>
      <c r="W15" s="46"/>
      <c r="X15" s="46"/>
      <c r="Y15" s="46">
        <f>Q15*Q15</f>
        <v>917.47477070371599</v>
      </c>
      <c r="Z15" s="46">
        <f>Q15*Q15*Q15</f>
        <v>27790.16951350087</v>
      </c>
      <c r="AA15" s="46">
        <f>-Q14*(Y16*Z17-Y17*Z16)+Q16*(Y14*Z17-Y17*Z14)- Q17*(Y14*Z16-Y16*Z14)</f>
        <v>713591.0151052773</v>
      </c>
      <c r="AB15" s="46">
        <f>(R15*(Y16*Z17-Y17*Z16)-R16*(Y15*Z17-Y17*Z15)+ R17*(Y15*Z16-Y16*Z15)-R14*(Y16*Z17-Y17*Z16)+R16*(Y14*Z17-Y17*Z14)- R17*(Y14*Z16-Y16*Z14)+R14*(Y15*Z17-Y17*Z15)-R15*(Y14*Z17-Y17*Z14)+ R17*(Y14*Z15-Y15*Z14)-R14*(Y15*Z16-Y16*Z15)+R15*(Y14*Z16-Y16*Z14)- R16*(Y14*Z15-Y15*Z14))/SUM(AA14:AA17)</f>
        <v>2.5688853718994507</v>
      </c>
      <c r="AC15" s="46"/>
      <c r="AD15" s="46">
        <f>((D16-AD14)*C15*C15-(D15-AD14)*C16*C16)/(C16*C15*C15-C15*C16*C16)</f>
        <v>0.16132512749777472</v>
      </c>
      <c r="AE15" s="46">
        <f>((R16-AE14)*Q15*Q15-(R15-AE14)*Q16*Q16)/(Q16*Q15*Q15-Q15*Q16*Q16)</f>
        <v>0.16880104484676084</v>
      </c>
      <c r="AF15" s="46">
        <f>MAX(C15,Q15)</f>
        <v>30.289846000000001</v>
      </c>
      <c r="AG15" s="46">
        <f>(D17*(C16*C15*C15-C15*C16*C16)-D16*(C17*C15*C15-C15*C17*C17)+D15*(C17*C16*C16-C16*C17*C17))/(C16*C15*C15-C15*C16*C16-C17*C15*C15+C15*C17*C17+C17*C16*C16-C16*C17*C17)</f>
        <v>-4.8037553305456857</v>
      </c>
      <c r="AH15" s="46">
        <f>(R17*(Q16*Q15*Q15-Q15*Q16*Q16)-R16*(Q17*Q15*Q15-Q15*Q17*Q17)+R15*(Q17*Q16*Q16-Q16*Q17*Q17))/(Q16*Q15*Q15-Q15*Q16*Q16-Q17*Q15*Q15+Q15*Q17*Q17+Q17*Q16*Q16-Q16*Q17*Q17)</f>
        <v>-5.0959618787748262</v>
      </c>
      <c r="AI15" s="46">
        <f>MAX(C17,Q17)</f>
        <v>27.130827</v>
      </c>
      <c r="AJ15" s="46"/>
      <c r="AK15" s="46"/>
      <c r="AL15" s="46"/>
      <c r="AM15" s="46"/>
    </row>
    <row r="16" spans="1:46" s="55" customFormat="1">
      <c r="A16" s="57"/>
      <c r="B16" s="46">
        <f ca="1">result!C44</f>
        <v>860.54880000000003</v>
      </c>
      <c r="C16" s="46">
        <f ca="1">result!D44</f>
        <v>28.500426000000001</v>
      </c>
      <c r="D16" s="46">
        <f>LOG10(B16)</f>
        <v>2.9347755033327054</v>
      </c>
      <c r="E16" s="46">
        <f>D16*D16</f>
        <v>8.6129072549617351</v>
      </c>
      <c r="F16" s="46">
        <f>D16*D16*D16</f>
        <v>25.276949224338235</v>
      </c>
      <c r="G16" s="46">
        <f xml:space="preserve"> D14*(E15*F17-E17*F15)-D15*(E14*F17-E17*F14)+ D17*(E14*F15-E15*F14)</f>
        <v>-1.7490363669965063</v>
      </c>
      <c r="H16" s="46">
        <f>(D15*(C16*F17-C17*F16)-D16*(C15*F17-C17*F15)+ D17*(C15*F16-C16*F15)-D14*(C16*F17-C17*F16)+D16*(C14*F17-C17*F14)- D17*(C14*F16-C16*F14)+D14*(C15*F17-C17*F15)-D15*(C14*F17-C17*F14)+ D17*(C14*F15-C15*F14)-D14*(C15*F16-C16*F15)+D15*(C14*F16-C16*F14)- D16*(C14*F15-C15*F14))/SUM(G14:G17)</f>
        <v>32.373784282357228</v>
      </c>
      <c r="I16" s="46">
        <f>H14*(I15-I14)+H15*(POWER(I15,2)-POWER(I14,2))/2+H16*(POWER(I15,3)- POWER(I14,3))/3+ H17*(POWER(I15,4)-POWER(I14,4))/4</f>
        <v>-18.494165600517107</v>
      </c>
      <c r="J16" s="46">
        <f>C16*C16</f>
        <v>812.274282181476</v>
      </c>
      <c r="K16" s="46">
        <f>C16*C16*C16</f>
        <v>23150.163071016275</v>
      </c>
      <c r="L16" s="46">
        <f xml:space="preserve"> C14*(J15*K17-J17*K15)-C15*(J14*K17-J17*K14)+ C17*(J14*K15-J15*K14)</f>
        <v>-926289.29780754447</v>
      </c>
      <c r="M16" s="46">
        <f>(C15*(D16*K17-D17*K16)-C16*(D15*K17-D17*K15)+ C17*(D15*K16-D16*K15)-C14*(D16*K17-D17*K16)+C16*(D14*K17-D17*K14)- C17*(D14*K16-D16*K14)+C14*(D15*K17-D17*K15)-C15*(D14*K17-D17*K14)+ C17*(D14*K15-D15*K14)-C14*(D15*K16-D16*K15)+C15*(D14*K16-D16*K14)- C16*(D14*K15-D15*K14))/SUM(L14:L17)</f>
        <v>-7.6115908726172063E-2</v>
      </c>
      <c r="N16" s="46">
        <f>M14*(N15-N14)+M15*(POWER(N15,2)-POWER(N14,2))/2+M16*(POWER(N15,3)- POWER(N14,3))/3+ M17*(POWER(N15,4)-POWER(N14,4))/4</f>
        <v>-16.170098731079207</v>
      </c>
      <c r="O16" s="54"/>
      <c r="P16" s="55">
        <f ca="1">result!E44</f>
        <v>856.19119999999998</v>
      </c>
      <c r="Q16" s="55">
        <f ca="1">result!F44</f>
        <v>28.503754000000001</v>
      </c>
      <c r="R16" s="46">
        <f>LOG10(P16)</f>
        <v>2.9325707598086375</v>
      </c>
      <c r="S16" s="46">
        <f>R16*R16</f>
        <v>8.59997126128461</v>
      </c>
      <c r="T16" s="46">
        <f>R16*R16*R16</f>
        <v>25.220024256037856</v>
      </c>
      <c r="U16" s="46">
        <f xml:space="preserve"> R14*(S15*T17-S17*T15)-R15*(S14*T17-S17*T14)+ R17*(S14*T15-S15*T14)</f>
        <v>-1.6800239920810753</v>
      </c>
      <c r="V16" s="46">
        <f>(R15*(Q16*T17-Q17*T16)-R16*(Q15*T17-Q17*T15)+ R17*(Q15*T16-Q16*T15)-R14*(Q16*T17-Q17*T16)+R16*(Q14*T17-Q17*T14)- R17*(Q14*T16-Q16*T14)+R14*(Q15*T17-Q17*T15)-R15*(Q14*T17-Q17*T14)+ R17*(Q14*T15-Q15*T14)-R14*(Q15*T16-Q16*T15)+R15*(Q14*T16-Q16*T14)- R16*(Q14*T15-Q15*T14))/SUM(U14:U17)</f>
        <v>35.514083342623159</v>
      </c>
      <c r="W16" s="46">
        <f>V14*(I15-I14)+V15*(POWER(I15,2)-POWER(I14,2))/2+V16*(POWER(I15,3)- POWER(I14,3))/3+ V17*(POWER(I15,4)-POWER(I14,4))/4</f>
        <v>-18.524516023088836</v>
      </c>
      <c r="X16" s="46"/>
      <c r="Y16" s="46">
        <f>Q16*Q16</f>
        <v>812.46399209251604</v>
      </c>
      <c r="Z16" s="46">
        <f>Q16*Q16*Q16</f>
        <v>23158.273764463022</v>
      </c>
      <c r="AA16" s="46">
        <f xml:space="preserve"> Q14*(Y15*Z17-Y17*Z15)-Q15*(Y14*Z17-Y17*Z14)+ Q17*(Y14*Z15-Y15*Z14)</f>
        <v>-949412.73797489703</v>
      </c>
      <c r="AB16" s="46">
        <f>(Q15*(R16*Z17-R17*Z16)-Q16*(R15*Z17-R17*Z15)+ Q17*(R15*Z16-R16*Z15)-Q14*(R16*Z17-R17*Z16)+Q16*(R14*Z17-R17*Z14)- Q17*(R14*Z16-R16*Z14)+Q14*(R15*Z17-R17*Z15)-Q15*(R14*Z17-R17*Z14)+ Q17*(R14*Z15-R15*Z14)-Q14*(R15*Z16-R16*Z15)+Q15*(R14*Z16-R16*Z14)- Q16*(R14*Z15-R15*Z14))/SUM(AA14:AA17)</f>
        <v>-7.99592561863742E-2</v>
      </c>
      <c r="AC16" s="46">
        <f>AB14*(N15-N14)+AB15*(POWER(N15,2)-POWER(N14,2))/2+AB16*(POWER(N15,3)- POWER(N14,3))/3+ AB17*(POWER(N15,4)-POWER(N14,4))/4</f>
        <v>-16.139283891899439</v>
      </c>
      <c r="AD16" s="46">
        <f>(D16-AD14-C16*AD15)/C16/C16</f>
        <v>-7.4705339356232663E-4</v>
      </c>
      <c r="AE16" s="46">
        <f>(R16-AE14-Q16*AE15)/Q16/Q16</f>
        <v>-9.1275571392391717E-4</v>
      </c>
      <c r="AF16" s="46"/>
      <c r="AG16" s="46">
        <f>((D17-AG15)*C16*C16-(D16-AG15)*C17*C17)/(C17*C16*C16-C16*C17*C17)</f>
        <v>0.41659760769443188</v>
      </c>
      <c r="AH16" s="46">
        <f>((R17-AH15)*Q16*Q16-(R16-AH15)*Q17*Q17)/(Q17*Q16*Q16-Q16*Q17*Q17)</f>
        <v>0.43837508595850511</v>
      </c>
      <c r="AI16" s="46"/>
      <c r="AJ16" s="46"/>
      <c r="AK16" s="46"/>
      <c r="AL16" s="46"/>
      <c r="AM16" s="46"/>
    </row>
    <row r="17" spans="1:39" s="55" customFormat="1">
      <c r="A17" s="57"/>
      <c r="B17" s="46">
        <f ca="1">result!C45</f>
        <v>564.78560000000004</v>
      </c>
      <c r="C17" s="46">
        <f ca="1">result!D45</f>
        <v>27.129694000000001</v>
      </c>
      <c r="D17" s="46">
        <f>LOG10(B17)</f>
        <v>2.7518836152387474</v>
      </c>
      <c r="E17" s="46">
        <f>D17*D17</f>
        <v>7.5728634318194779</v>
      </c>
      <c r="F17" s="46">
        <f>D17*D17*D17</f>
        <v>20.839638798464691</v>
      </c>
      <c r="G17" s="46">
        <f>-D14*(E15*F16-E16*F15)+D15*(E14*F16-E16*F14)- D16*(E14*F15-E15*F14)</f>
        <v>0.70615101717527295</v>
      </c>
      <c r="H17" s="46">
        <f>(D15*(E16*C17-E17*C16)-D16*(E15*C17-E17*C15)+ D17*(E15*C16-E16*C15)-D14*(E16*C17-E17*C16)+D16*(E14*C17-E17*C14)- D17*(E14*C16-E16*C14)+D14*(E15*C17-E17*C15)-D15*(E14*C17-E17*C14)+ D17*(E14*C15-E15*C14)-D14*(E15*C16-E16*C15)+D15*(E14*C16-E16*C14)- D16*(E14*C15-E15*C14))/SUM(G14:G17)</f>
        <v>-3.3706188377392392</v>
      </c>
      <c r="I17" s="46"/>
      <c r="J17" s="46">
        <f>C17*C17</f>
        <v>736.02029653363604</v>
      </c>
      <c r="K17" s="46">
        <f>C17*C17*C17</f>
        <v>19968.005422746806</v>
      </c>
      <c r="L17" s="46">
        <f>-C14*(J15*K16-J16*K15)+C15*(J14*K16-J16*K14)- C16*(J14*K15-J15*K14)</f>
        <v>405739.23267184198</v>
      </c>
      <c r="M17" s="46">
        <f>(C15*(J16*D17-J17*D16)-C16*(J15*D17-J17*D15)+ C17*(J15*D16-J16*D15)-C14*(J16*D17-J17*D16)+C16*(J14*D17-J17*D14)- C17*(J14*D16-J16*D14)+C14*(J15*D17-J17*D15)-C15*(J14*D17-J17*D14)+ C17*(J14*D15-J15*D14)-C14*(J15*D16-J16*D15)+C15*(J14*D16-J16*D14)- C16*(J14*D15-J15*D14))/SUM(L14:L17)</f>
        <v>8.26793475326325E-4</v>
      </c>
      <c r="N17" s="46"/>
      <c r="O17" s="54"/>
      <c r="P17" s="55">
        <f ca="1">result!E45</f>
        <v>563.18560000000002</v>
      </c>
      <c r="Q17" s="55">
        <f ca="1">result!F45</f>
        <v>27.130827</v>
      </c>
      <c r="R17" s="46">
        <f>LOG10(P17)</f>
        <v>2.7506515418718216</v>
      </c>
      <c r="S17" s="46">
        <f>R17*R17</f>
        <v>7.5660839048018298</v>
      </c>
      <c r="T17" s="46">
        <f>R17*R17*R17</f>
        <v>20.811660358674725</v>
      </c>
      <c r="U17" s="46">
        <f>-R14*(S15*T16-S16*T15)+R15*(S14*T16-S16*T14)- R16*(S14*T15-S15*T14)</f>
        <v>0.67393936352020489</v>
      </c>
      <c r="V17" s="46">
        <f>(R15*(S16*Q17-S17*Q16)-R16*(S15*Q17-S17*Q15)+ R17*(S15*Q16-S16*Q15)-R14*(S16*Q17-S17*Q16)+R16*(S14*Q17-S17*Q14)- R17*(S14*Q16-S16*Q14)+R14*(S15*Q17-S17*Q15)-R15*(S14*Q17-S17*Q14)+ R17*(S14*Q15-S15*Q14)-R14*(S15*Q16-S16*Q15)+R15*(S14*Q16-S16*Q14)- R16*(S14*Q15-S15*Q14))/SUM(U14:U17)</f>
        <v>-3.6929050271552155</v>
      </c>
      <c r="W17" s="46"/>
      <c r="X17" s="46">
        <f>(W16-I16)/(I15-I14)</f>
        <v>4.8625138497697729E-2</v>
      </c>
      <c r="Y17" s="46">
        <f>Q17*Q17</f>
        <v>736.081773703929</v>
      </c>
      <c r="Z17" s="46">
        <f>Q17*Q17*Q17</f>
        <v>19970.507260214446</v>
      </c>
      <c r="AA17" s="46">
        <f>-Q14*(Y15*Z16-Y16*Z15)+Q15*(Y14*Z16-Y16*Z14)- Q16*(Y14*Z15-Y15*Z14)</f>
        <v>417617.7103631869</v>
      </c>
      <c r="AB17" s="46">
        <f>(Q15*(Y16*R17-Y17*R16)-Q16*(Y15*R17-Y17*R15)+ Q17*(Y15*R16-Y16*R15)-Q14*(Y16*R17-Y17*R16)+Q16*(Y14*R17-Y17*R14)- Q17*(Y14*R16-Y16*R14)+Q14*(Y15*R17-Y17*R15)-Q15*(Y14*R17-Y17*R14)+ Q17*(Y14*R15-Y15*R14)-Q14*(Y15*R16-Y16*R15)+Q15*(Y14*R16-Y16*R14)- Q16*(Y14*R15-Y15*R14))/SUM(AA14:AA17)</f>
        <v>8.6659185842766337E-4</v>
      </c>
      <c r="AC17" s="46"/>
      <c r="AD17" s="46"/>
      <c r="AE17" s="46"/>
      <c r="AF17" s="46">
        <f xml:space="preserve"> POWER(10,(AD14*(AF14-AF15)+AD15*(AF14*AF14-AF15*AF15)/2+AD16*(AF14*AF14*AF14-AF15*AF15*AF15)/3)/(AF14-AF15))</f>
        <v>1841.761936998204</v>
      </c>
      <c r="AG17" s="46">
        <f>(D17-AG15-C17*AG16)/C17/C17</f>
        <v>-5.0902491272892952E-3</v>
      </c>
      <c r="AH17" s="46">
        <f>(R17-AH15-Q17*AH16)/Q17/Q17</f>
        <v>-5.4978473074262478E-3</v>
      </c>
      <c r="AI17" s="46">
        <f xml:space="preserve"> POWER(10,(AG15*(AI14-AI15)+AG16*(AI14*AI14-AI15*AI15)/2+AG17*(AI14*AI14*AI14-AI15*AI15*AI15)/3)/(AI14-AI15))</f>
        <v>699.84276551927769</v>
      </c>
      <c r="AJ17" s="46"/>
      <c r="AK17" s="46">
        <f>(POWER(10,(AC16-N16)/(N15-N14))-1)*100</f>
        <v>-1.3419197548923179</v>
      </c>
      <c r="AL17" s="46">
        <f xml:space="preserve"> IF(AF14&gt;AF15,(POWER(10,(AE14*(AF14-AF15)+AE15*(AF14*AF14-AF15*AF15)/2+AE16*(AF14*AF14*AF14-AF15*AF15*AF15)/3)/(AF14-AF15))/AF17-1)*100,99)</f>
        <v>-2.1797000549392043</v>
      </c>
      <c r="AM17" s="46">
        <f xml:space="preserve"> IF(AI14&gt;AI15,(POWER(10,(AH15*(AI14-AI15)+AH16*(AI14*AI14-
AI15*AI15)/2+AH17*(AI14*AI14*AI14-AI15*AI15*AI15)/3)/(AI14-AI15))/AI17-1)*100,99)</f>
        <v>-0.43160034229755562</v>
      </c>
    </row>
    <row r="18" spans="1:39">
      <c r="A18" s="57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39" s="55" customFormat="1">
      <c r="A19" s="58" t="s">
        <v>27</v>
      </c>
      <c r="B19" s="46">
        <f ca="1">result!C47</f>
        <v>1921.7824000000001</v>
      </c>
      <c r="C19" s="46">
        <f ca="1">result!D47</f>
        <v>35.028993</v>
      </c>
      <c r="D19" s="46">
        <f>LOG10(B19)</f>
        <v>3.2837042117252246</v>
      </c>
      <c r="E19" s="46">
        <f>D19*D19</f>
        <v>10.782713350101979</v>
      </c>
      <c r="F19" s="46">
        <f>D19*D19*D19</f>
        <v>35.407241241555674</v>
      </c>
      <c r="G19" s="46">
        <f>D20*(E21*F22-E22*F21)-D21*(E20*F22-E22*F20)+ D22*(E20*F21-E21*F20)</f>
        <v>-0.28619669044859108</v>
      </c>
      <c r="H19" s="46">
        <f>(C19*G19+C20*G20+C21*G21+C22*G22)/SUM(G19:G22)</f>
        <v>22.223928293986866</v>
      </c>
      <c r="I19" s="46">
        <f>IF(D19&lt;D22,MAX(D19,R19),MIN(D19,R19))</f>
        <v>3.2796306296723086</v>
      </c>
      <c r="J19" s="46">
        <f>C19*C19</f>
        <v>1227.030350594049</v>
      </c>
      <c r="K19" s="46">
        <f>C19*C19*C19</f>
        <v>42981.637561746487</v>
      </c>
      <c r="L19" s="46">
        <f>C20*(J21*K22-J22*K21)-C21*(J20*K22-J22*K20)+ C22*(J20*K21-J21*K20)</f>
        <v>-195340.9908747375</v>
      </c>
      <c r="M19" s="46">
        <f>(D19*L19+D20*L20+D21*L21+D22*L22)/SUM(L19:L22)</f>
        <v>-6.7015762289828436</v>
      </c>
      <c r="N19" s="46">
        <f>IF(C19&lt;C22,MAX(C19,Q19),MIN(C19,Q19))</f>
        <v>35.028993</v>
      </c>
      <c r="O19" s="54"/>
      <c r="P19" s="55">
        <f ca="1">result!E47</f>
        <v>1903.8407999999999</v>
      </c>
      <c r="Q19" s="55">
        <f ca="1">result!F47</f>
        <v>35.067042000000001</v>
      </c>
      <c r="R19" s="46">
        <f>LOG10(P19)</f>
        <v>3.2796306296723086</v>
      </c>
      <c r="S19" s="46">
        <f>R19*R19</f>
        <v>10.755977067084784</v>
      </c>
      <c r="T19" s="46">
        <f>R19*R19*R19</f>
        <v>35.275631841264179</v>
      </c>
      <c r="U19" s="46">
        <f>R20*(S21*T22-S22*T21)-R21*(S20*T22-S22*T20)+ R22*(S20*T21-S21*T20)</f>
        <v>-0.27985901135717484</v>
      </c>
      <c r="V19" s="46">
        <f>(Q19*U19+Q20*U20+Q21*U21+Q22*U22)/SUM(U19:U22)</f>
        <v>31.499480053280109</v>
      </c>
      <c r="W19" s="46"/>
      <c r="X19" s="46"/>
      <c r="Y19" s="46">
        <f>Q19*Q19</f>
        <v>1229.6974346297641</v>
      </c>
      <c r="Z19" s="46">
        <f>Q19*Q19*Q19</f>
        <v>43121.851587454192</v>
      </c>
      <c r="AA19" s="46">
        <f>Q20*(Y21*Z22-Y22*Z21)-Q21*(Y20*Z22-Y22*Z20)+ Q22*(Y20*Z21-Y21*Z20)</f>
        <v>-198101.42088393122</v>
      </c>
      <c r="AB19" s="46">
        <f>(R19*AA19+R20*AA20+R21*AA21+R22*AA22)/SUM(AA19:AA22)</f>
        <v>-9.4359376996051925</v>
      </c>
      <c r="AC19" s="46"/>
      <c r="AD19" s="46">
        <f>(D21*(C20*C19*C19-C19*C20*C20)-D20*(C21*C19*C19-C19*C21*C21)+D19*(C21*C20*C20-C20*C21*C21))/(C20*C19*C19-C19*C20*C20-C21*C19*C19+C19*C21*C21+C21*C20*C20-C20*C21*C21)</f>
        <v>-2.8844446630700982</v>
      </c>
      <c r="AE19" s="46">
        <f>(R21*(Q20*Q19*Q19-Q19*Q20*Q20)-R20*(Q21*Q19*Q19-Q19*Q21*Q21)+R19*(Q21*Q20*Q20-Q20*Q21*Q21))/(Q20*Q19*Q19-Q19*Q20*Q20-Q21*Q19*Q19+Q19*Q21*Q21+Q21*Q20*Q20-Q20*Q21*Q21)</f>
        <v>-2.8203301601759825</v>
      </c>
      <c r="AF19" s="46">
        <f>MIN(C19,Q19)</f>
        <v>35.028993</v>
      </c>
      <c r="AG19" s="46"/>
      <c r="AH19" s="46"/>
      <c r="AI19" s="46">
        <f>MIN(C21,Q21)</f>
        <v>31.606045000000002</v>
      </c>
      <c r="AJ19" s="46"/>
      <c r="AK19" s="46"/>
      <c r="AL19" s="46"/>
      <c r="AM19" s="46"/>
    </row>
    <row r="20" spans="1:39" s="55" customFormat="1">
      <c r="A20" s="57"/>
      <c r="B20" s="46">
        <f ca="1">result!C48</f>
        <v>1171.2944</v>
      </c>
      <c r="C20" s="46">
        <f ca="1">result!D48</f>
        <v>33.162500999999999</v>
      </c>
      <c r="D20" s="46">
        <f>LOG10(B20)</f>
        <v>3.0686660669135679</v>
      </c>
      <c r="E20" s="46">
        <f>D20*D20</f>
        <v>9.4167114302267869</v>
      </c>
      <c r="F20" s="46">
        <f>D20*D20*D20</f>
        <v>28.896742827854073</v>
      </c>
      <c r="G20" s="46">
        <f>-D19*(E21*F22-E22*F21)+D21*(E19*F22-E22*F19)- D22*(E19*F21-E21*F19)</f>
        <v>1.0418739013129965</v>
      </c>
      <c r="H20" s="46">
        <f>(C20*(E21*F22-E22*F21)-C21*(E20*F22-E22*F20)+ C22*(E20*F21-E21*F20)-C19*(E21*F22-E22*F21)+C21*(E19*F22-E22*F19)- C22*(E19*F21-E21*F19)+C19*(E20*F22-E22*F20)-C20*(E19*F22-E22*F19)+ C22*(E19*F20-E20*F19)-C19*(E20*F21-E21*F20)+C20*(E19*F21-E21*F19)- C21*(E19*F20-E20*F19))/SUM(G19:G22)</f>
        <v>-2.7796888981704453</v>
      </c>
      <c r="I20" s="46">
        <f>IF(D19&lt;D22,MIN(D22,R22),MAX(D22,R22))</f>
        <v>2.7055934765399097</v>
      </c>
      <c r="J20" s="46">
        <f>C20*C20</f>
        <v>1099.7514725750009</v>
      </c>
      <c r="K20" s="46">
        <f>C20*C20*C20</f>
        <v>36470.509309019937</v>
      </c>
      <c r="L20" s="46">
        <f>-C19*(J21*K22-J22*K21)+C21*(J19*K22-J22*K19)- C22*(J19*K21-J21*K19)</f>
        <v>744359.80494476855</v>
      </c>
      <c r="M20" s="46">
        <f>(D20*(J21*K22-J22*K21)-D21*(J20*K22-J22*K20)+ D22*(J20*K21-J21*K20)-D19*(J21*K22-J22*K21)+D21*(J19*K22-J22*K19)- D22*(J19*K21-J21*K19)+D19*(J20*K22-J22*K20)-D20*(J19*K22-J22*K19)+ D22*(J19*K20-J20*K19)-D19*(J20*K21-J21*K20)+D20*(J19*K21-J21*K19)- D21*(J19*K20-J20*K19))/SUM(L19:L22)</f>
        <v>0.58523717917211704</v>
      </c>
      <c r="N20" s="46">
        <f>IF(C19&lt;C22,MIN(C22,Q22),MAX(C22,Q22))</f>
        <v>30.255751</v>
      </c>
      <c r="O20" s="54"/>
      <c r="P20" s="55">
        <f ca="1">result!E48</f>
        <v>1165.1007999999999</v>
      </c>
      <c r="Q20" s="55">
        <f ca="1">result!F48</f>
        <v>33.183706999999998</v>
      </c>
      <c r="R20" s="46">
        <f>LOG10(P20)</f>
        <v>3.0663635004607657</v>
      </c>
      <c r="S20" s="46">
        <f>R20*R20</f>
        <v>9.4025851169580008</v>
      </c>
      <c r="T20" s="46">
        <f>R20*R20*R20</f>
        <v>28.831743812615635</v>
      </c>
      <c r="U20" s="46">
        <f>-R19*(S21*T22-S22*T21)+R21*(S19*T22-S22*T19)- R22*(S19*T21-S21*T19)</f>
        <v>1.0169575908972206</v>
      </c>
      <c r="V20" s="46">
        <f>(Q20*(S21*T22-S22*T21)-Q21*(S20*T22-S22*T20)+ Q22*(S20*T21-S21*T20)-Q19*(S21*T22-S22*T21)+Q21*(S19*T22-S22*T19)- Q22*(S19*T21-S21*T19)+Q19*(S20*T22-S22*T20)-Q20*(S19*T22-S22*T19)+ Q22*(S19*T20-S20*T19)-Q19*(S20*T21-S21*T20)+Q20*(S19*T21-S21*T19)- Q21*(S19*T20-S20*T19))/SUM(U19:U22)</f>
        <v>-11.949892940855717</v>
      </c>
      <c r="W20" s="46"/>
      <c r="X20" s="46"/>
      <c r="Y20" s="46">
        <f>Q20*Q20</f>
        <v>1101.158410261849</v>
      </c>
      <c r="Z20" s="46">
        <f>Q20*Q20*Q20</f>
        <v>36540.518046714991</v>
      </c>
      <c r="AA20" s="46">
        <f>-Q19*(Y21*Z22-Y22*Z21)+Q21*(Y19*Z22-Y22*Z19)- Q22*(Y19*Z21-Y21*Z19)</f>
        <v>756331.00843057036</v>
      </c>
      <c r="AB20" s="46">
        <f>(R20*(Y21*Z22-Y22*Z21)-R21*(Y20*Z22-Y22*Z20)+ R22*(Y20*Z21-Y21*Z20)-R19*(Y21*Z22-Y22*Z21)+R21*(Y19*Z22-Y22*Z19)- R22*(Y19*Z21-Y21*Z19)+R19*(Y20*Z22-Y22*Z20)-R20*(Y19*Z22-Y22*Z19)+ R22*(Y19*Z20-Y20*Z19)-R19*(Y20*Z21-Y21*Z20)+R20*(Y19*Z21-Y21*Z19)- R21*(Y19*Z20-Y20*Z19))/SUM(AA19:AA22)</f>
        <v>0.83540059927793286</v>
      </c>
      <c r="AC20" s="46"/>
      <c r="AD20" s="46">
        <f>((D21-AD19)*C20*C20-(D20-AD19)*C21*C21)/(C21*C20*C20-C20*C21*C21)</f>
        <v>0.24039049538533031</v>
      </c>
      <c r="AE20" s="46">
        <f>((R21-AE19)*Q20*Q20-(R20-AE19)*Q21*Q21)/(Q21*Q20*Q20-Q20*Q21*Q21)</f>
        <v>0.2381094173319511</v>
      </c>
      <c r="AF20" s="46">
        <f>MAX(C20,Q20)</f>
        <v>33.183706999999998</v>
      </c>
      <c r="AG20" s="46">
        <f>(D22*(C21*C20*C20-C20*C21*C21)-D21*(C22*C20*C20-C20*C22*C22)+D20*(C22*C21*C21-C21*C22*C22))/(C21*C20*C20-C20*C21*C21-C22*C20*C20+C20*C22*C22+C22*C21*C21-C21*C22*C22)</f>
        <v>-3.4054478649251392</v>
      </c>
      <c r="AH20" s="46">
        <f>(R22*(Q21*Q20*Q20-Q20*Q21*Q21)-R21*(Q22*Q20*Q20-Q20*Q22*Q22)+R20*(Q22*Q21*Q21-Q21*Q22*Q22))/(Q21*Q20*Q20-Q20*Q21*Q21-Q22*Q20*Q20+Q20*Q22*Q22+Q22*Q21*Q21-Q21*Q22*Q22)</f>
        <v>-3.7280090293472941</v>
      </c>
      <c r="AI20" s="46">
        <f>MAX(C22,Q22)</f>
        <v>30.255751</v>
      </c>
      <c r="AJ20" s="46"/>
      <c r="AK20" s="46"/>
      <c r="AL20" s="46"/>
      <c r="AM20" s="46"/>
    </row>
    <row r="21" spans="1:39" s="55" customFormat="1">
      <c r="A21" s="57"/>
      <c r="B21" s="46">
        <f ca="1">result!C49</f>
        <v>757.82159999999999</v>
      </c>
      <c r="C21" s="46">
        <f ca="1">result!D49</f>
        <v>31.606045000000002</v>
      </c>
      <c r="D21" s="46">
        <f>LOG10(B21)</f>
        <v>2.8795669797026577</v>
      </c>
      <c r="E21" s="46">
        <f>D21*D21</f>
        <v>8.2919059905938859</v>
      </c>
      <c r="F21" s="46">
        <f>D21*D21*D21</f>
        <v>23.87709868931281</v>
      </c>
      <c r="G21" s="46">
        <f xml:space="preserve"> D19*(E20*F22-E22*F20)-D20*(E19*F22-E22*F19)+ D22*(E19*F20-E20*F19)</f>
        <v>-1.2319176026446712</v>
      </c>
      <c r="H21" s="46">
        <f>(D20*(C21*F22-C22*F21)-D21*(C20*F22-C22*F20)+ D22*(C20*F21-C21*F20)-D19*(C21*F22-C22*F21)+D21*(C19*F22-C22*F19)- D22*(C19*F21-C21*F19)+D19*(C20*F22-C22*F20)-D20*(C19*F22-C22*F19)+ D22*(C19*F20-C20*F19)-D19*(C20*F21-C21*F20)+D20*(C19*F21-C21*F19)- D21*(C19*F20-C20*F19))/SUM(G19:G22)</f>
        <v>2.5437496725600628</v>
      </c>
      <c r="I21" s="46">
        <f>H19*(I20-I19)+H20*(POWER(I20,2)-POWER(I19,2))/2+H21*(POWER(I20,3)- POWER(I19,3))/3+ H22*(POWER(I20,4)-POWER(I19,4))/4</f>
        <v>-18.689590498230292</v>
      </c>
      <c r="J21" s="46">
        <f>C21*C21</f>
        <v>998.94208054202511</v>
      </c>
      <c r="K21" s="46">
        <f>C21*C21*C21</f>
        <v>31572.608350004874</v>
      </c>
      <c r="L21" s="46">
        <f xml:space="preserve"> C19*(J20*K22-J22*K20)-C20*(J19*K22-J22*K19)+ C22*(J19*K20-J20*K19)</f>
        <v>-913927.69051973522</v>
      </c>
      <c r="M21" s="46">
        <f>(C20*(D21*K22-D22*K21)-C21*(D20*K22-D22*K20)+ C22*(D20*K21-D21*K20)-C19*(D21*K22-D22*K21)+C21*(D19*K22-D22*K19)- C22*(D19*K21-D21*K19)+C19*(D20*K22-D22*K20)-C20*(D19*K22-D22*K19)+ C22*(D19*K20-D20*K19)-C19*(D20*K21-D21*K20)+C20*(D19*K21-D21*K19)- C21*(D19*K20-D20*K19))/SUM(L19:L22)</f>
        <v>-1.2211291149376882E-2</v>
      </c>
      <c r="N21" s="46">
        <f>M19*(N20-N19)+M20*(POWER(N20,2)-POWER(N19,2))/2+M21*(POWER(N20,3)- POWER(N19,3))/3+ M22*(POWER(N20,4)-POWER(N19,4))/4</f>
        <v>-14.332816476102817</v>
      </c>
      <c r="O21" s="54"/>
      <c r="P21" s="55">
        <f ca="1">result!E49</f>
        <v>755.97519999999997</v>
      </c>
      <c r="Q21" s="55">
        <f ca="1">result!F49</f>
        <v>31.612473000000001</v>
      </c>
      <c r="R21" s="46">
        <f>LOG10(P21)</f>
        <v>2.8785075485702354</v>
      </c>
      <c r="S21" s="46">
        <f>R21*R21</f>
        <v>8.2858057071758253</v>
      </c>
      <c r="T21" s="46">
        <f>R21*R21*R21</f>
        <v>23.850754274091951</v>
      </c>
      <c r="U21" s="46">
        <f xml:space="preserve"> R19*(S20*T22-S22*T20)-R20*(S19*T22-S22*T19)+ R22*(S19*T20-S20*T19)</f>
        <v>-1.2017260728498869</v>
      </c>
      <c r="V21" s="46">
        <f>(R20*(Q21*T22-Q22*T21)-R21*(Q20*T22-Q22*T20)+ R22*(Q20*T21-Q21*T20)-R19*(Q21*T22-Q22*T21)+R21*(Q19*T22-Q22*T19)- R22*(Q19*T21-Q21*T19)+R19*(Q20*T22-Q22*T20)-R20*(Q19*T22-Q22*T19)+ R22*(Q19*T20-Q20*T19)-R19*(Q20*T21-Q21*T20)+R20*(Q19*T21-Q21*T19)- R21*(Q19*T20-Q20*T19))/SUM(U19:U22)</f>
        <v>5.5263986169565955</v>
      </c>
      <c r="W21" s="46">
        <f>V19*(I20-I19)+V20*(POWER(I20,2)-POWER(I19,2))/2+V21*(POWER(I20,3)- POWER(I19,3))/3+ V22*(POWER(I20,4)-POWER(I19,4))/4</f>
        <v>-18.708486624685605</v>
      </c>
      <c r="X21" s="46"/>
      <c r="Y21" s="46">
        <f>Q21*Q21</f>
        <v>999.34844917572912</v>
      </c>
      <c r="Z21" s="46">
        <f>Q21*Q21*Q21</f>
        <v>31591.875867159612</v>
      </c>
      <c r="AA21" s="46">
        <f xml:space="preserve"> Q19*(Y20*Z22-Y22*Z20)-Q20*(Y19*Z22-Y22*Z19)+ Q22*(Y19*Z20-Y20*Z19)</f>
        <v>-934083.54044698179</v>
      </c>
      <c r="AB21" s="46">
        <f>(Q20*(R21*Z22-R22*Z21)-Q21*(R20*Z22-R22*Z20)+ Q22*(R20*Z21-R21*Z20)-Q19*(R21*Z22-R22*Z21)+Q21*(R19*Z22-R22*Z19)- Q22*(R19*Z21-R21*Z19)+Q19*(R20*Z22-R22*Z20)-Q20*(R19*Z22-R22*Z19)+ Q22*(R19*Z20-R20*Z19)-Q19*(R20*Z21-R21*Z20)+Q20*(R19*Z21-R21*Z19)- Q21*(R19*Z20-R20*Z19))/SUM(AA19:AA22)</f>
        <v>-1.9789022377801519E-2</v>
      </c>
      <c r="AC21" s="46">
        <f>AB19*(N20-N19)+AB20*(POWER(N20,2)-POWER(N19,2))/2+AB21*(POWER(N20,3)- POWER(N19,3))/3+ AB22*(POWER(N20,4)-POWER(N19,4))/4</f>
        <v>-14.313855211328672</v>
      </c>
      <c r="AD21" s="46">
        <f>(D21-AD19-C21*AD20)/C21/C21</f>
        <v>-1.8357232192613997E-3</v>
      </c>
      <c r="AE21" s="46">
        <f>(R21-AE19-Q21*AE20)/Q21/Q21</f>
        <v>-1.8295818832899469E-3</v>
      </c>
      <c r="AF21" s="46"/>
      <c r="AG21" s="46">
        <f>((D22-AG20)*C21*C21-(D21-AG20)*C22*C22)/(C22*C21*C21-C21*C22*C22)</f>
        <v>0.27258539755237537</v>
      </c>
      <c r="AH21" s="46">
        <f>((R22-AH20)*Q21*Q21-(R21-AH20)*Q22*Q22)/(Q22*Q21*Q21-Q21*Q22*Q22)</f>
        <v>0.29417524746271195</v>
      </c>
      <c r="AI21" s="46"/>
      <c r="AJ21" s="46"/>
      <c r="AK21" s="46"/>
      <c r="AL21" s="46"/>
      <c r="AM21" s="46"/>
    </row>
    <row r="22" spans="1:39" s="61" customFormat="1">
      <c r="A22" s="28"/>
      <c r="B22" s="59">
        <f ca="1">result!C50</f>
        <v>507.3664</v>
      </c>
      <c r="C22" s="59">
        <f ca="1">result!D50</f>
        <v>30.247858999999998</v>
      </c>
      <c r="D22" s="59">
        <f>LOG10(B22)</f>
        <v>2.7053217029768359</v>
      </c>
      <c r="E22" s="59">
        <f>D22*D22</f>
        <v>7.3187655165974874</v>
      </c>
      <c r="F22" s="59">
        <f>D22*D22*D22</f>
        <v>19.799615191049657</v>
      </c>
      <c r="G22" s="59">
        <f>-D19*(E20*F21-E21*F20)+D20*(E19*F21-E21*F19)- D21*(E19*F20-E20*F19)</f>
        <v>0.47684215881477598</v>
      </c>
      <c r="H22" s="59">
        <f>(D20*(E21*C22-E22*C21)-D21*(E20*C22-E22*C20)+ D22*(E20*C21-E21*C20)-D19*(E21*C22-E22*C21)+D21*(E19*C22-E22*C19)- D22*(E19*C21-E21*C19)+D19*(E20*C22-E22*C20)-D20*(E19*C22-E22*C19)+ D22*(E19*C20-E20*C19)-D19*(E20*C21-E21*C20)+D20*(E19*C21-E21*C19)- D21*(E19*C20-E20*C19))/SUM(G19:G22)</f>
        <v>-0.15521634884436672</v>
      </c>
      <c r="I22" s="59"/>
      <c r="J22" s="59">
        <f>C22*C22</f>
        <v>914.93297408388094</v>
      </c>
      <c r="K22" s="59">
        <f>C22*C22*C22</f>
        <v>27674.763594539883</v>
      </c>
      <c r="L22" s="59">
        <f>-C19*(J20*K21-J21*K20)+C20*(J19*K21-J21*K19)- C21*(J19*K20-J20*K19)</f>
        <v>365097.08470396698</v>
      </c>
      <c r="M22" s="59">
        <f>(C20*(J21*D22-J22*D21)-C21*(J20*D22-J22*D20)+ C22*(J20*D21-J21*D20)-C19*(J21*D22-J22*D21)+C21*(J19*D22-J22*D19)- C22*(J19*D21-J21*D19)+C19*(J20*D22-J22*D20)-C20*(J19*D22-J22*D19)+ C22*(J19*D20-J20*D19)-C19*(J20*D21-J21*D20)+C20*(J19*D21-J21*D19)- C21*(J19*D20-J20*D19))/SUM(L19:L22)</f>
        <v>1.0396617024499803E-4</v>
      </c>
      <c r="N22" s="59"/>
      <c r="O22" s="60"/>
      <c r="P22" s="61">
        <f ca="1">result!E50</f>
        <v>507.68400000000003</v>
      </c>
      <c r="Q22" s="61">
        <f ca="1">result!F50</f>
        <v>30.255751</v>
      </c>
      <c r="R22" s="59">
        <f>LOG10(P22)</f>
        <v>2.7055934765399097</v>
      </c>
      <c r="S22" s="59">
        <f>R22*R22</f>
        <v>7.3202360602953149</v>
      </c>
      <c r="T22" s="59">
        <f>R22*R22*R22</f>
        <v>19.805582931467214</v>
      </c>
      <c r="U22" s="59">
        <f>-R19*(S20*T21-S21*T20)+R20*(S19*T21-S21*T19)- R21*(S19*T20-S20*T19)</f>
        <v>0.46520296944787276</v>
      </c>
      <c r="V22" s="59">
        <f>(R20*(S21*Q22-S22*Q21)-R21*(S20*Q22-S22*Q20)+ R22*(S20*Q21-S21*Q20)-R19*(S21*Q22-S22*Q21)+R21*(S19*Q22-S22*Q19)- R22*(S19*Q21-S21*Q19)+R19*(S20*Q22-S22*Q20)-R20*(S19*Q22-S22*Q19)+ R22*(S19*Q20-S20*Q19)-R19*(S20*Q21-S21*Q20)+R20*(S19*Q21-S21*Q19)- R21*(S19*Q20-S20*Q19))/SUM(U19:U22)</f>
        <v>-0.47293327034297028</v>
      </c>
      <c r="W22" s="59"/>
      <c r="X22" s="59">
        <f>(W21-I21)/(I20-I19)</f>
        <v>3.2917950261932394E-2</v>
      </c>
      <c r="Y22" s="59">
        <f>Q22*Q22</f>
        <v>915.41046857400102</v>
      </c>
      <c r="Z22" s="59">
        <f>Q22*Q22*Q22</f>
        <v>27696.431199968301</v>
      </c>
      <c r="AA22" s="59">
        <f>-Q19*(Y20*Z21-Y21*Z20)+Q20*(Y19*Z21-Y21*Z19)- Q21*(Y19*Z20-Y20*Z19)</f>
        <v>376049.33256316185</v>
      </c>
      <c r="AB22" s="59">
        <f>(Q20*(Y21*R22-Y22*R21)-Q21*(Y20*R22-Y22*R20)+ Q22*(Y20*R21-Y21*R20)-Q19*(Y21*R22-Y22*R21)+Q21*(Y19*R22-Y22*R19)- Q22*(Y19*R21-Y21*R19)+Q19*(Y20*R22-Y22*R20)-Q20*(Y19*R22-Y22*R19)+ Q22*(Y19*R20-Y20*R19)-Q19*(Y20*R21-Y21*R20)+Q20*(Y19*R21-Y21*R19)- Q21*(Y19*R20-Y20*R19))/SUM(AA19:AA22)</f>
        <v>1.7984038704403385E-4</v>
      </c>
      <c r="AC22" s="59"/>
      <c r="AD22" s="59"/>
      <c r="AE22" s="59"/>
      <c r="AF22" s="59">
        <f xml:space="preserve"> POWER(10,(AD19*(AF19-AF20)+AD20*(AF19*AF19-AF20*AF20)/2+AD21*(AF19*AF19*AF19-AF20*AF20*AF20)/3)/(AF19-AF20))</f>
        <v>1508.2885118714491</v>
      </c>
      <c r="AG22" s="59">
        <f>(D22-AG20-C22*AG21)/C22/C22</f>
        <v>-2.3327994106435409E-3</v>
      </c>
      <c r="AH22" s="59">
        <f>(R22-AH20-Q22*AH21)/Q22/Q22</f>
        <v>-2.6948463191062691E-3</v>
      </c>
      <c r="AI22" s="59">
        <f xml:space="preserve"> POWER(10,(AG20*(AI19-AI20)+AG21*(AI19*AI19-AI20*AI20)/2+AG22*(AI19*AI19*AI19-AI20*AI20*AI20)/3)/(AI19-AI20))</f>
        <v>621.83034328028407</v>
      </c>
      <c r="AJ22" s="59"/>
      <c r="AK22" s="59">
        <f>(POWER(10,(AC21-N21)/(N20-N19))-1)*100</f>
        <v>-0.91051026851964867</v>
      </c>
      <c r="AL22" s="59">
        <f xml:space="preserve"> IF(AF19&gt;AF20,(POWER(10,(AE19*(AF19-AF20)+AE20*(AF19*AF19-AF20*AF20)/2+AE21*(AF19*AF19*AF19-AF20*AF20*AF20)/3)/(AF19-AF20))/AF22-1)*100,99)</f>
        <v>-1.4944124339333009</v>
      </c>
      <c r="AM22" s="59">
        <f xml:space="preserve"> IF(AI19&gt;AI20,(POWER(10,(AH20*(AI19-AI20)+AH21*(AI19*AI19-
AI20*AI20)/2+AH22*(AI19*AI19*AI19-AI20*AI20*AI20)/3)/(AI19-AI20))/AI22-1)*100,99)</f>
        <v>-0.27602306667178222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U22"/>
  <sheetViews>
    <sheetView workbookViewId="0">
      <selection activeCell="E33" sqref="E33"/>
    </sheetView>
  </sheetViews>
  <sheetFormatPr defaultColWidth="9" defaultRowHeight="12"/>
  <cols>
    <col min="1" max="1" width="12.33203125" style="1" bestFit="1" customWidth="1"/>
    <col min="2" max="11" width="9" style="1"/>
    <col min="12" max="12" width="11.33203125" style="1" bestFit="1" customWidth="1"/>
    <col min="13" max="26" width="9" style="1"/>
    <col min="27" max="27" width="11.33203125" style="1" bestFit="1" customWidth="1"/>
    <col min="28" max="16384" width="9" style="1"/>
  </cols>
  <sheetData>
    <row r="1" spans="1:47" s="12" customFormat="1">
      <c r="A1" s="8"/>
      <c r="B1" s="9" t="s">
        <v>28</v>
      </c>
      <c r="C1" s="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10" t="s">
        <v>1</v>
      </c>
      <c r="Q1" s="11"/>
      <c r="R1" s="8"/>
      <c r="S1" s="8"/>
      <c r="U1" s="8"/>
      <c r="V1" s="8"/>
      <c r="W1" s="8"/>
      <c r="X1" s="8" t="s">
        <v>2</v>
      </c>
      <c r="Y1" s="8"/>
      <c r="Z1" s="8"/>
      <c r="AA1" s="8"/>
      <c r="AC1" s="8"/>
      <c r="AD1" s="8" t="s">
        <v>3</v>
      </c>
      <c r="AE1" s="8"/>
      <c r="AF1" s="8"/>
      <c r="AG1" s="8" t="s">
        <v>4</v>
      </c>
      <c r="AH1" s="8"/>
      <c r="AI1" s="8"/>
      <c r="AK1" s="13" t="s">
        <v>5</v>
      </c>
      <c r="AL1" s="13" t="s">
        <v>6</v>
      </c>
      <c r="AM1" s="13" t="s">
        <v>7</v>
      </c>
      <c r="AN1" s="8"/>
      <c r="AO1" s="8"/>
      <c r="AP1" s="8"/>
      <c r="AQ1" s="13"/>
      <c r="AR1" s="13"/>
      <c r="AS1" s="13"/>
    </row>
    <row r="2" spans="1:47" s="12" customFormat="1">
      <c r="A2" s="8"/>
      <c r="B2" s="9"/>
      <c r="C2" s="9"/>
      <c r="D2" s="8"/>
      <c r="E2" s="14" t="s">
        <v>8</v>
      </c>
      <c r="F2" s="14"/>
      <c r="G2" s="14"/>
      <c r="H2" s="14"/>
      <c r="I2" s="14"/>
      <c r="J2" s="14" t="s">
        <v>9</v>
      </c>
      <c r="K2" s="8"/>
      <c r="L2" s="8"/>
      <c r="M2" s="8"/>
      <c r="N2" s="8"/>
      <c r="O2" s="15"/>
      <c r="P2" s="10"/>
      <c r="Q2" s="10"/>
      <c r="R2" s="8"/>
      <c r="S2" s="14" t="s">
        <v>8</v>
      </c>
      <c r="T2" s="14"/>
      <c r="U2" s="14"/>
      <c r="V2" s="14"/>
      <c r="W2" s="14"/>
      <c r="Y2" s="14" t="s">
        <v>9</v>
      </c>
      <c r="Z2" s="8"/>
      <c r="AA2" s="8"/>
      <c r="AB2" s="8"/>
      <c r="AC2" s="8"/>
      <c r="AD2" s="13" t="s">
        <v>0</v>
      </c>
      <c r="AE2" s="13" t="s">
        <v>1</v>
      </c>
      <c r="AF2" s="13"/>
      <c r="AG2" s="13" t="s">
        <v>0</v>
      </c>
      <c r="AH2" s="13" t="s">
        <v>1</v>
      </c>
      <c r="AI2" s="13"/>
      <c r="AJ2" s="8"/>
      <c r="AK2" s="8"/>
      <c r="AL2" s="8"/>
      <c r="AM2" s="8"/>
      <c r="AN2" s="8"/>
      <c r="AO2" s="8"/>
      <c r="AP2" s="8"/>
      <c r="AQ2" s="8"/>
      <c r="AR2" s="8"/>
      <c r="AS2" s="8"/>
    </row>
    <row r="3" spans="1:47" s="53" customFormat="1">
      <c r="A3" s="85"/>
      <c r="B3" s="25" t="s">
        <v>10</v>
      </c>
      <c r="C3" s="25" t="s">
        <v>11</v>
      </c>
      <c r="D3" s="25" t="s">
        <v>12</v>
      </c>
      <c r="E3" s="25" t="s">
        <v>13</v>
      </c>
      <c r="F3" s="25" t="s">
        <v>14</v>
      </c>
      <c r="G3" s="25" t="s">
        <v>15</v>
      </c>
      <c r="H3" s="25" t="s">
        <v>16</v>
      </c>
      <c r="I3" s="24" t="s">
        <v>17</v>
      </c>
      <c r="J3" s="25" t="s">
        <v>18</v>
      </c>
      <c r="K3" s="25" t="s">
        <v>19</v>
      </c>
      <c r="L3" s="25" t="s">
        <v>15</v>
      </c>
      <c r="M3" s="25" t="s">
        <v>16</v>
      </c>
      <c r="N3" s="24" t="s">
        <v>17</v>
      </c>
      <c r="O3" s="24"/>
      <c r="P3" s="25" t="s">
        <v>10</v>
      </c>
      <c r="Q3" s="25" t="s">
        <v>11</v>
      </c>
      <c r="R3" s="25" t="s">
        <v>12</v>
      </c>
      <c r="S3" s="25" t="s">
        <v>13</v>
      </c>
      <c r="T3" s="25" t="s">
        <v>14</v>
      </c>
      <c r="U3" s="25" t="s">
        <v>15</v>
      </c>
      <c r="V3" s="25" t="s">
        <v>16</v>
      </c>
      <c r="W3" s="24" t="s">
        <v>20</v>
      </c>
      <c r="X3" s="22"/>
      <c r="Y3" s="25" t="s">
        <v>18</v>
      </c>
      <c r="Z3" s="25" t="s">
        <v>19</v>
      </c>
      <c r="AA3" s="25" t="s">
        <v>15</v>
      </c>
      <c r="AB3" s="25" t="s">
        <v>21</v>
      </c>
      <c r="AC3" s="24" t="s">
        <v>20</v>
      </c>
      <c r="AD3" s="25" t="s">
        <v>22</v>
      </c>
      <c r="AE3" s="25" t="s">
        <v>22</v>
      </c>
      <c r="AF3" s="23" t="s">
        <v>17</v>
      </c>
      <c r="AG3" s="25" t="s">
        <v>22</v>
      </c>
      <c r="AH3" s="25" t="s">
        <v>22</v>
      </c>
      <c r="AI3" s="23" t="s">
        <v>17</v>
      </c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54"/>
      <c r="AU3" s="54"/>
    </row>
    <row r="4" spans="1:47" s="52" customFormat="1">
      <c r="A4" s="48" t="s">
        <v>24</v>
      </c>
      <c r="B4" s="49">
        <f ca="1">result!C56</f>
        <v>1494.8327999999999</v>
      </c>
      <c r="C4" s="49">
        <f ca="1">result!D56</f>
        <v>39.405434999999997</v>
      </c>
      <c r="D4" s="49">
        <f>LOG10(B4)</f>
        <v>3.1745926186816962</v>
      </c>
      <c r="E4" s="49">
        <f>D4*D4</f>
        <v>10.078038294588309</v>
      </c>
      <c r="F4" s="49">
        <f>D4*D4*D4</f>
        <v>31.993665980791516</v>
      </c>
      <c r="G4" s="49">
        <f>D5*(E6*F7-E7*F6)-D6*(E5*F7-E7*F5)+ D7*(E5*F6-E6*F5)</f>
        <v>-0.18411327727108073</v>
      </c>
      <c r="H4" s="49">
        <f>(C4*G4+C5*G5+C6*G6+C7*G7)/SUM(G4:G7)</f>
        <v>77.056654960567798</v>
      </c>
      <c r="I4" s="49">
        <f>IF(D4&lt;D7,MAX(D4,R4),MIN(D4,R4))</f>
        <v>3.1728172236734271</v>
      </c>
      <c r="J4" s="49">
        <f>C4*C4</f>
        <v>1552.7883075392247</v>
      </c>
      <c r="K4" s="49">
        <f>C4*C4*C4</f>
        <v>61188.298721496925</v>
      </c>
      <c r="L4" s="49">
        <f>C5*(J6*K7-J7*K6)-C6*(J5*K7-J7*K5)+ C7*(J5*K6-J6*K5)</f>
        <v>-451279.83072665334</v>
      </c>
      <c r="M4" s="49">
        <f>(D4*L4+D5*L5+D6*L6+D7*L7)/SUM(L4:L7)</f>
        <v>-12.313093264386719</v>
      </c>
      <c r="N4" s="49">
        <f>IF(C4&lt;C7,MAX(C4,Q4),MIN(C4,Q4))</f>
        <v>39.405434999999997</v>
      </c>
      <c r="O4" s="50"/>
      <c r="P4" s="51">
        <f ca="1">result!E56</f>
        <v>1488.7344000000001</v>
      </c>
      <c r="Q4" s="51">
        <f ca="1">result!F56</f>
        <v>39.422021000000001</v>
      </c>
      <c r="R4" s="49">
        <f>LOG10(P4)</f>
        <v>3.1728172236734271</v>
      </c>
      <c r="S4" s="49">
        <f>R4*R4</f>
        <v>10.066769134838754</v>
      </c>
      <c r="T4" s="49">
        <f>R4*R4*R4</f>
        <v>31.940018497760445</v>
      </c>
      <c r="U4" s="49">
        <f>R5*(S6*T7-S7*T6)-R6*(S5*T7-S7*T5)+ R7*(S5*T6-S6*T5)</f>
        <v>-0.18292190704286071</v>
      </c>
      <c r="V4" s="49">
        <f>(Q4*U4+Q5*U5+Q6*U6+Q7*U7)/SUM(U4:U7)</f>
        <v>59.650738223598871</v>
      </c>
      <c r="W4" s="49"/>
      <c r="X4" s="49"/>
      <c r="Y4" s="49">
        <f>Q4*Q4</f>
        <v>1554.095739724441</v>
      </c>
      <c r="Z4" s="49">
        <f>Q4*Q4*Q4</f>
        <v>61265.594887427447</v>
      </c>
      <c r="AA4" s="49">
        <f>Q5*(Y6*Z7-Y7*Z6)-Q6*(Y5*Z7-Y7*Z5)+ Q7*(Y5*Z6-Y6*Z5)</f>
        <v>-452293.60657534003</v>
      </c>
      <c r="AB4" s="49">
        <f>(R4*AA4+R5*AA5+R6*AA6+R7*AA7)/SUM(AA4:AA7)</f>
        <v>-10.225036282595859</v>
      </c>
      <c r="AC4" s="49"/>
      <c r="AD4" s="49">
        <f>(D6*(C5*C4*C4-C4*C5*C5)-D5*(C6*C4*C4-C4*C6*C6)+D4*(C6*C5*C5-C5*C6*C6))/(C5*C4*C4-C4*C5*C5-C6*C4*C4+C4*C6*C6+C6*C5*C5-C5*C6*C6)</f>
        <v>-1.7986517812532623</v>
      </c>
      <c r="AE4" s="49">
        <f>(R6*(Q5*Q4*Q4-Q4*Q5*Q5)-R5*(Q6*Q4*Q4-Q4*Q6*Q6)+R4*(Q6*Q5*Q5-Q5*Q6*Q6))/(Q5*Q4*Q4-Q4*Q5*Q5-Q6*Q4*Q4+Q4*Q6*Q6+Q6*Q5*Q5-Q5*Q6*Q6)</f>
        <v>-1.9932360741601911</v>
      </c>
      <c r="AF4" s="49">
        <f>MIN(C4,Q4)</f>
        <v>39.405434999999997</v>
      </c>
      <c r="AG4" s="49"/>
      <c r="AH4" s="49"/>
      <c r="AI4" s="49">
        <f>MIN(C6,Q6)</f>
        <v>33.847569999999997</v>
      </c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50"/>
      <c r="AU4" s="50"/>
    </row>
    <row r="5" spans="1:47" s="53" customFormat="1">
      <c r="B5" s="46">
        <f ca="1">result!C57</f>
        <v>834.2192</v>
      </c>
      <c r="C5" s="46">
        <f ca="1">result!D57</f>
        <v>36.306761000000002</v>
      </c>
      <c r="D5" s="46">
        <f>LOG10(B5)</f>
        <v>2.9212801811440667</v>
      </c>
      <c r="E5" s="46">
        <f>D5*D5</f>
        <v>8.5338778967451105</v>
      </c>
      <c r="F5" s="46">
        <f>D5*D5*D5</f>
        <v>24.929848368064903</v>
      </c>
      <c r="G5" s="46">
        <f>-D4*(E6*F7-E7*F6)+D6*(E4*F7-E7*F4)- D7*(E4*F6-E6*F4)</f>
        <v>0.75545139613682011</v>
      </c>
      <c r="H5" s="46">
        <f>(C5*(E6*F7-E7*F6)-C6*(E5*F7-E7*F5)+ C7*(E5*F6-E6*F5)-C4*(E6*F7-E7*F6)+C6*(E4*F7-E7*F4)- C7*(E4*F6-E6*F4)+C4*(E5*F7-E7*F5)-C5*(E4*F7-E7*F4)+ C7*(E4*F5-E5*F4)-C4*(E5*F6-E6*F5)+C5*(E4*F6-E6*F4)- C6*(E4*F5-E5*F4))/SUM(G4:G7)</f>
        <v>-59.487353868044899</v>
      </c>
      <c r="I5" s="46">
        <f>IF(D4&lt;D7,MIN(D7,R7),MAX(D7,R7))</f>
        <v>2.5815792299951545</v>
      </c>
      <c r="J5" s="46">
        <f>C5*C5</f>
        <v>1318.1808943111212</v>
      </c>
      <c r="K5" s="46">
        <f>C5*C5*C5</f>
        <v>47858.878684520139</v>
      </c>
      <c r="L5" s="46">
        <f>-C4*(J6*K7-J7*K6)+C6*(J4*K7-J7*K4)- C7*(J4*K6-J6*K4)</f>
        <v>2034601.9703405499</v>
      </c>
      <c r="M5" s="46">
        <f>(D5*(J6*K7-J7*K6)-D6*(J5*K7-J7*K5)+ D7*(J5*K6-J6*K5)-D4*(J6*K7-J7*K6)+D6*(J4*K7-J7*K4)- D7*(J4*K6-J6*K4)+D4*(J5*K7-J7*K5)-D5*(J4*K7-J7*K4)+ D7*(J4*K5-J5*K4)-D4*(J5*K6-J6*K5)+D5*(J4*K6-J6*K4)- D6*(J4*K5-J5*K4))/SUM(L4:L7)</f>
        <v>1.0415281129559568</v>
      </c>
      <c r="N5" s="46">
        <f>IF(C4&lt;C7,MIN(C7,Q7),MAX(C7,Q7))</f>
        <v>32.609127999999998</v>
      </c>
      <c r="O5" s="54"/>
      <c r="P5" s="55">
        <f ca="1">result!E57</f>
        <v>832.91600000000005</v>
      </c>
      <c r="Q5" s="55">
        <f ca="1">result!F57</f>
        <v>36.301020999999999</v>
      </c>
      <c r="R5" s="46">
        <f>LOG10(P5)</f>
        <v>2.9206012047969816</v>
      </c>
      <c r="S5" s="46">
        <f>R5*R5</f>
        <v>8.5299113974615803</v>
      </c>
      <c r="T5" s="46">
        <f>R5*R5*R5</f>
        <v>24.912469504237798</v>
      </c>
      <c r="U5" s="46">
        <f>-R4*(S6*T7-S7*T6)+R6*(S4*T7-S7*T4)- R7*(S4*T6-S6*T4)</f>
        <v>0.74917953331618037</v>
      </c>
      <c r="V5" s="46">
        <f>(Q5*(S6*T7-S7*T6)-Q6*(S5*T7-S7*T5)+ Q7*(S5*T6-S6*T5)-Q4*(S6*T7-S7*T6)+Q6*(S4*T7-S7*T4)- Q7*(S4*T6-S6*T4)+Q4*(S5*T7-S7*T5)-Q5*(S4*T7-S7*T4)+ Q7*(S4*T5-S5*T4)-Q4*(S5*T6-S6*T5)+Q5*(S4*T6-S6*T4)- Q6*(S4*T5-S5*T4))/SUM(U4:U7)</f>
        <v>-40.87609738512765</v>
      </c>
      <c r="W5" s="46"/>
      <c r="X5" s="46"/>
      <c r="Y5" s="46">
        <f>Q5*Q5</f>
        <v>1317.7641256424408</v>
      </c>
      <c r="Z5" s="46">
        <f>Q5*Q5*Q5</f>
        <v>47836.183197992883</v>
      </c>
      <c r="AA5" s="46">
        <f>-Q4*(Y6*Z7-Y7*Z6)+Q6*(Y4*Z7-Y7*Z4)- Q7*(Y4*Z6-Y6*Z4)</f>
        <v>2058533.1479544044</v>
      </c>
      <c r="AB5" s="46">
        <f>(R5*(Y6*Z7-Y7*Z6)-R6*(Y5*Z7-Y7*Z5)+ R7*(Y5*Z6-Y6*Z5)-R4*(Y6*Z7-Y7*Z6)+R6*(Y4*Z7-Y7*Z4)- R7*(Y4*Z6-Y6*Z4)+R4*(Y5*Z7-Y7*Z5)-R5*(Y4*Z7-Y7*Z4)+ R7*(Y4*Z5-Y5*Z4)-R4*(Y5*Z6-Y6*Z5)+R5*(Y4*Z6-Y6*Z4)- R6*(Y4*Z5-Y5*Z4))/SUM(AA4:AA7)</f>
        <v>0.86436725851428053</v>
      </c>
      <c r="AC5" s="46"/>
      <c r="AD5" s="46">
        <f>((D6-AD4)*C5*C5-(D5-AD4)*C6*C6)/(C6*C5*C5-C5*C6*C6)</f>
        <v>0.17445987144602887</v>
      </c>
      <c r="AE5" s="46">
        <f>((R6-AE4)*Q5*Q5-(R5-AE4)*Q6*Q6)/(Q6*Q5*Q5-Q5*Q6*Q6)</f>
        <v>0.18559590659514119</v>
      </c>
      <c r="AF5" s="46">
        <f>MAX(C5,Q5)</f>
        <v>36.306761000000002</v>
      </c>
      <c r="AG5" s="46">
        <f>(D7*(C6*C5*C5-C5*C6*C6)-D6*(C7*C5*C5-C5*C7*C7)+D5*(C7*C6*C6-C6*C7*C7))/(C6*C5*C5-C5*C6*C6-C7*C5*C5+C5*C7*C7+C7*C6*C6-C6*C7*C7)</f>
        <v>-3.6120912787355501</v>
      </c>
      <c r="AH5" s="46">
        <f>(R7*(Q6*Q5*Q5-Q5*Q6*Q6)-R6*(Q7*Q5*Q5-Q5*Q7*Q7)+R5*(Q7*Q6*Q6-Q6*Q7*Q7))/(Q6*Q5*Q5-Q5*Q6*Q6-Q7*Q5*Q5+Q5*Q7*Q7+Q7*Q6*Q6-Q6*Q7*Q7)</f>
        <v>-3.4170139279501552</v>
      </c>
      <c r="AI5" s="46">
        <f>MAX(C7,Q7)</f>
        <v>32.609127999999998</v>
      </c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54"/>
      <c r="AU5" s="54"/>
    </row>
    <row r="6" spans="1:47" s="53" customFormat="1">
      <c r="B6" s="46">
        <f ca="1">result!C58</f>
        <v>505.25200000000001</v>
      </c>
      <c r="C6" s="46">
        <f ca="1">result!D58</f>
        <v>33.847569999999997</v>
      </c>
      <c r="D6" s="46">
        <f>LOG10(B6)</f>
        <v>2.7035080413110322</v>
      </c>
      <c r="E6" s="46">
        <f>D6*D6</f>
        <v>7.3089557294334133</v>
      </c>
      <c r="F6" s="46">
        <f>D6*D6*D6</f>
        <v>19.759820588109573</v>
      </c>
      <c r="G6" s="46">
        <f xml:space="preserve"> D4*(E5*F7-E7*F5)-D5*(E4*F7-E7*F4)+ D7*(E4*F5-E5*F4)</f>
        <v>-1.2222472271404783</v>
      </c>
      <c r="H6" s="46">
        <f>(D5*(C6*F7-C7*F6)-D6*(C5*F7-C7*F5)+ D7*(C5*F6-C6*F5)-D4*(C6*F7-C7*F6)+D6*(C4*F7-C7*F4)- D7*(C4*F6-C6*F4)+D4*(C5*F7-C7*F5)-D5*(C4*F7-C7*F4)+ D7*(C4*F5-C5*F4)-D4*(C5*F6-C6*F5)+D5*(C4*F6-C6*F4)- D6*(C4*F5-C5*F4))/SUM(G4:G7)</f>
        <v>22.343652008105582</v>
      </c>
      <c r="I6" s="46">
        <f>H4*(I5-I4)+H5*(POWER(I5,2)-POWER(I4,2))/2+H6*(POWER(I5,3)- POWER(I4,3))/3+ H7*(POWER(I5,4)-POWER(I4,4))/4</f>
        <v>-21.200527081626674</v>
      </c>
      <c r="J6" s="46">
        <f>C6*C6</f>
        <v>1145.6579949048999</v>
      </c>
      <c r="K6" s="46">
        <f>C6*C6*C6</f>
        <v>38777.739178603239</v>
      </c>
      <c r="L6" s="46">
        <f xml:space="preserve"> C4*(J5*K7-J7*K5)-C5*(J4*K7-J7*K4)+ C7*(J4*K5-J5*K4)</f>
        <v>-3632917.1902539134</v>
      </c>
      <c r="M6" s="46">
        <f>(C5*(D6*K7-D7*K6)-C6*(D5*K7-D7*K5)+ C7*(D5*K6-D6*K5)-C4*(D6*K7-D7*K6)+C6*(D4*K7-D7*K4)- C7*(D4*K6-D6*K4)+C4*(D5*K7-D7*K5)-C5*(D4*K7-D7*K4)+ C7*(D4*K5-D5*K4)-C4*(D5*K6-D6*K5)+C5*(D4*K6-D6*K4)- C6*(D4*K5-D5*K4))/SUM(L4:L7)</f>
        <v>-2.501297326123994E-2</v>
      </c>
      <c r="N6" s="46">
        <f>M4*(N5-N4)+M5*(POWER(N5,2)-POWER(N4,2))/2+M6*(POWER(N5,3)- POWER(N4,3))/3+ M7*(POWER(N5,4)-POWER(N4,4))/4</f>
        <v>-19.641534485022476</v>
      </c>
      <c r="O6" s="54"/>
      <c r="P6" s="55">
        <f ca="1">result!E58</f>
        <v>505.25200000000001</v>
      </c>
      <c r="Q6" s="55">
        <f ca="1">result!F58</f>
        <v>33.848678</v>
      </c>
      <c r="R6" s="46">
        <f>LOG10(P6)</f>
        <v>2.7035080413110322</v>
      </c>
      <c r="S6" s="46">
        <f>R6*R6</f>
        <v>7.3089557294334133</v>
      </c>
      <c r="T6" s="46">
        <f>R6*R6*R6</f>
        <v>19.759820588109573</v>
      </c>
      <c r="U6" s="46">
        <f xml:space="preserve"> R4*(S5*T7-S7*T5)-R5*(S4*T7-S7*T4)+ R7*(S4*T5-S5*T4)</f>
        <v>-1.2093879105020164</v>
      </c>
      <c r="V6" s="46">
        <f>(R5*(Q6*T7-Q7*T6)-R6*(Q5*T7-Q7*T5)+ R7*(Q5*T6-Q6*T5)-R4*(Q6*T7-Q7*T6)+R6*(Q4*T7-Q7*T4)- R7*(Q4*T6-Q6*T4)+R4*(Q5*T7-Q7*T5)-R5*(Q4*T7-Q7*T4)+ R7*(Q4*T5-Q5*T4)-R4*(Q5*T6-Q6*T5)+R5*(Q4*T6-Q6*T4)- R6*(Q4*T5-Q5*T4))/SUM(U4:U7)</f>
        <v>15.712260317840592</v>
      </c>
      <c r="W6" s="46">
        <f>V4*(I5-I4)+V5*(POWER(I5,2)-POWER(I4,2))/2+V6*(POWER(I5,3)- POWER(I4,3))/3+ V7*(POWER(I5,4)-POWER(I4,4))/4</f>
        <v>-21.20432070744361</v>
      </c>
      <c r="X6" s="46"/>
      <c r="Y6" s="46">
        <f>Q6*Q6</f>
        <v>1145.7330023476841</v>
      </c>
      <c r="Z6" s="46">
        <f>Q6*Q6*Q6</f>
        <v>38781.547470440004</v>
      </c>
      <c r="AA6" s="46">
        <f xml:space="preserve"> Q4*(Y5*Z7-Y7*Z5)-Q5*(Y4*Z7-Y7*Z4)+ Q7*(Y4*Z5-Y5*Z4)</f>
        <v>-3671185.3537420332</v>
      </c>
      <c r="AB6" s="46">
        <f>(Q5*(R6*Z7-R7*Z6)-Q6*(R5*Z7-R7*Z5)+ Q7*(R5*Z6-R6*Z5)-Q4*(R6*Z7-R7*Z6)+Q6*(R4*Z7-R7*Z4)- Q7*(R4*Z6-R6*Z4)+Q4*(R5*Z7-R7*Z5)-Q5*(R4*Z7-R7*Z4)+ Q7*(R4*Z5-R5*Z4)-Q4*(R5*Z6-R6*Z5)+Q5*(R4*Z6-R6*Z4)- Q6*(R4*Z5-R5*Z4))/SUM(AA4:AA7)</f>
        <v>-2.0004379148508177E-2</v>
      </c>
      <c r="AC6" s="46">
        <f>AB4*(N5-N4)+AB5*(POWER(N5,2)-POWER(N4,2))/2+AB6*(POWER(N5,3)- POWER(N4,3))/3+ AB7*(POWER(N5,4)-POWER(N4,4))/4</f>
        <v>-19.637950669981571</v>
      </c>
      <c r="AD6" s="46">
        <f>(D6-AD4-C6*AD5)/C6/C6</f>
        <v>-1.22452153664988E-3</v>
      </c>
      <c r="AE6" s="46">
        <f>(R6-AE4-Q6*AE5)/Q6/Q6</f>
        <v>-1.3837708800716487E-3</v>
      </c>
      <c r="AF6" s="46"/>
      <c r="AG6" s="46">
        <f>((D7-AG5)*C6*C6-(D6-AG5)*C7*C7)/(C7*C6*C6-C6*C7*C7)</f>
        <v>0.27798423201128525</v>
      </c>
      <c r="AH6" s="46">
        <f>((R7-AH5)*Q6*Q6-(R6-AH5)*Q7*Q7)/(Q7*Q6*Q6-Q6*Q7*Q7)</f>
        <v>0.26688036074855204</v>
      </c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54"/>
      <c r="AU6" s="54"/>
    </row>
    <row r="7" spans="1:47" s="53" customFormat="1">
      <c r="B7" s="46">
        <f ca="1">result!C59</f>
        <v>381.48160000000001</v>
      </c>
      <c r="C7" s="46">
        <f ca="1">result!D59</f>
        <v>32.609127999999998</v>
      </c>
      <c r="D7" s="46">
        <f>LOG10(B7)</f>
        <v>2.5814735954726049</v>
      </c>
      <c r="E7" s="46">
        <f>D7*D7</f>
        <v>6.6640059241222582</v>
      </c>
      <c r="F7" s="46">
        <f>D7*D7*D7</f>
        <v>17.202955333194627</v>
      </c>
      <c r="G7" s="46">
        <f>-D4*(E5*F6-E6*F5)+D5*(E4*F6-E6*F4)- D6*(E4*F5-E5*F4)</f>
        <v>0.65154827446934149</v>
      </c>
      <c r="H7" s="46">
        <f>(D5*(E6*C7-E7*C6)-D6*(E5*C7-E7*C5)+ D7*(E5*C6-E6*C5)-D4*(E6*C7-E7*C6)+D6*(E4*C7-E7*C4)- D7*(E4*C6-E6*C4)+D4*(E5*C7-E7*C5)-D5*(E4*C7-E7*C4)+ D7*(E4*C5-E5*C4)-D4*(E5*C6-E6*C5)+D5*(E4*C6-E6*C4)- D6*(E4*C5-E5*C4))/SUM(G4:G7)</f>
        <v>-2.3124354079838412</v>
      </c>
      <c r="I7" s="46"/>
      <c r="J7" s="46">
        <f>C7*C7</f>
        <v>1063.355228920384</v>
      </c>
      <c r="K7" s="46">
        <f>C7*C7*C7</f>
        <v>34675.086769334099</v>
      </c>
      <c r="L7" s="46">
        <f>-C4*(J5*K6-J6*K5)+C5*(J4*K6-J6*K4)- C6*(J4*K5-J5*K4)</f>
        <v>2050913.151389569</v>
      </c>
      <c r="M7" s="46">
        <f>(C5*(J6*D7-J7*D6)-C6*(J5*D7-J7*D5)+ C7*(J5*D6-J6*D5)-C4*(J6*D7-J7*D6)+C6*(J4*D7-J7*D4)- C7*(J4*D6-J6*D4)+C4*(J5*D7-J7*D5)-C5*(J4*D7-J7*D4)+ C7*(J4*D5-J5*D4)-C4*(J5*D6-J6*D5)+C5*(J4*D6-J6*D4)- C6*(J4*D5-J5*D4))/SUM(L4:L7)</f>
        <v>2.171276244325126E-4</v>
      </c>
      <c r="N7" s="46"/>
      <c r="O7" s="54"/>
      <c r="P7" s="55">
        <f ca="1">result!E59</f>
        <v>381.57440000000003</v>
      </c>
      <c r="Q7" s="55">
        <f ca="1">result!F59</f>
        <v>32.603560999999999</v>
      </c>
      <c r="R7" s="46">
        <f>LOG10(P7)</f>
        <v>2.5815792299951545</v>
      </c>
      <c r="S7" s="46">
        <f>R7*R7</f>
        <v>6.6645513207423752</v>
      </c>
      <c r="T7" s="46">
        <f>R7*R7*R7</f>
        <v>17.205067266865292</v>
      </c>
      <c r="U7" s="46">
        <f>-R4*(S5*T6-S6*T5)+R5*(S4*T6-S6*T4)- R6*(S4*T5-S5*T4)</f>
        <v>0.64375830555080427</v>
      </c>
      <c r="V7" s="46">
        <f>(R5*(S6*Q7-S7*Q6)-R6*(S5*Q7-S7*Q5)+ R7*(S5*Q6-S6*Q5)-R4*(S6*Q7-S7*Q6)+R6*(S4*Q7-S7*Q4)- R7*(S4*Q6-S6*Q4)+R4*(S5*Q7-S7*Q5)-R5*(S4*Q7-S7*Q4)+ R7*(S4*Q5-S5*Q4)-R4*(S5*Q6-S6*Q5)+R5*(S4*Q6-S6*Q4)- R6*(S4*Q5-S5*Q4))/SUM(U4:U7)</f>
        <v>-1.5249843581570579</v>
      </c>
      <c r="W7" s="46"/>
      <c r="X7" s="46">
        <f>(W6-I6)/(I5-I4)</f>
        <v>6.4164107474465205E-3</v>
      </c>
      <c r="Y7" s="46">
        <f>Q7*Q7</f>
        <v>1062.9921898807208</v>
      </c>
      <c r="Z7" s="46">
        <f>Q7*Q7*Q7</f>
        <v>34657.330705299661</v>
      </c>
      <c r="AA7" s="46">
        <f>-Q4*(Y5*Z6-Y6*Z5)+Q5*(Y4*Z6-Y6*Z4)- Q6*(Y4*Z5-Y5*Z4)</f>
        <v>2066284.8435672522</v>
      </c>
      <c r="AB7" s="46">
        <f>(Q5*(Y6*R7-Y7*R6)-Q6*(Y5*R7-Y7*R5)+ Q7*(Y5*R6-Y6*R5)-Q4*(Y6*R7-Y7*R6)+Q6*(Y4*R7-Y7*R4)- Q7*(Y4*R6-Y6*R4)+Q4*(Y5*R7-Y7*R5)-Q5*(Y4*R7-Y7*R4)+ Q7*(Y4*R5-Y5*R4)-Q4*(Y5*R6-Y6*R5)+Q5*(Y4*R6-Y6*R4)- Q6*(Y4*R5-Y5*R4))/SUM(AA4:AA7)</f>
        <v>1.699399103022818E-4</v>
      </c>
      <c r="AC7" s="46"/>
      <c r="AD7" s="46"/>
      <c r="AE7" s="46"/>
      <c r="AF7" s="46">
        <f xml:space="preserve"> POWER(10,(AD4*(AF4-AF5)+AD5*(AF4*AF4-AF5*AF5)/2+AD6*(AF4*AF4*AF4-AF5*AF5*AF5)/3)/(AF4-AF5))</f>
        <v>1121.7497922167838</v>
      </c>
      <c r="AG7" s="46">
        <f>(D7-AG5-C7*AG6)/C7/C7</f>
        <v>-2.7001875303182634E-3</v>
      </c>
      <c r="AH7" s="46">
        <f>(R7-AH5-Q7*AH6)/Q7/Q7</f>
        <v>-2.542499360908172E-3</v>
      </c>
      <c r="AI7" s="46">
        <f xml:space="preserve"> POWER(10,(AG5*(AI4-AI5)+AG6*(AI4*AI4-AI5*AI5)/2+AG7*(AI4*AI4*AI4-AI5*AI5*AI5)/3)/(AI4-AI5))</f>
        <v>439.72488975522037</v>
      </c>
      <c r="AJ7" s="46"/>
      <c r="AK7" s="46">
        <f>(POWER(10,(AC6-N6)/(N5-N4))-1)*100</f>
        <v>-0.12134577389887324</v>
      </c>
      <c r="AL7" s="46">
        <f xml:space="preserve"> IF(AF4&gt;AF5,(POWER(10,(AE4*(AF4-AF5)+AE5*(AF4*AF4-AF5*AF5)/2+AE6*(AF4*AF4*AF4-AF5*AF5*AF5)/3)/(AF4-AF5))/AF7-1)*100,99)</f>
        <v>-0.31325602707377165</v>
      </c>
      <c r="AM7" s="46">
        <f xml:space="preserve"> IF(AI4&gt;AI5,(POWER(10,(AH5*(AI4-AI5)+AH6*(AI4*AI4-
AI5*AI5)/2+AH7*(AI4*AI4*AI4-AI5*AI5*AI5)/3)/(AI4-AI5))/AI7-1)*100,99)</f>
        <v>5.5590227677715376E-2</v>
      </c>
      <c r="AN7" s="54"/>
      <c r="AO7" s="54"/>
      <c r="AP7" s="54"/>
      <c r="AQ7" s="54"/>
      <c r="AR7" s="54"/>
      <c r="AS7" s="54"/>
      <c r="AT7" s="54"/>
      <c r="AU7" s="54"/>
    </row>
    <row r="8" spans="1:47" s="53" customFormat="1">
      <c r="A8" s="5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54"/>
      <c r="P8" s="55"/>
      <c r="Q8" s="55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54"/>
      <c r="AO8" s="54"/>
      <c r="AP8" s="54"/>
      <c r="AQ8" s="54"/>
      <c r="AR8" s="54"/>
      <c r="AS8" s="54"/>
      <c r="AT8" s="54"/>
      <c r="AU8" s="54"/>
    </row>
    <row r="9" spans="1:47" s="53" customFormat="1">
      <c r="A9" s="56" t="s">
        <v>25</v>
      </c>
      <c r="B9" s="46">
        <f ca="1">result!C61</f>
        <v>1898.3920000000001</v>
      </c>
      <c r="C9" s="46">
        <f ca="1">result!D61</f>
        <v>37.229906999999997</v>
      </c>
      <c r="D9" s="46">
        <f>LOG10(B9)</f>
        <v>3.2783858950559028</v>
      </c>
      <c r="E9" s="46">
        <f>D9*D9</f>
        <v>10.747814076901493</v>
      </c>
      <c r="F9" s="46">
        <f>D9*D9*D9</f>
        <v>35.235482072397133</v>
      </c>
      <c r="G9" s="46">
        <f>D10*(E11*F12-E12*F11)-D11*(E10*F12-E12*F10)+ D12*(E10*F11-E11*F10)</f>
        <v>-0.25119549854405676</v>
      </c>
      <c r="H9" s="46">
        <f>(C9*G9+C10*G10+C11*G11+C12*G12)/SUM(G9:G12)</f>
        <v>45.807390808382507</v>
      </c>
      <c r="I9" s="46">
        <f>IF(D9&lt;D12,MAX(D9,R9),MIN(D9,R9))</f>
        <v>3.2661599827746248</v>
      </c>
      <c r="J9" s="46">
        <f>C9*C9</f>
        <v>1386.0659752286488</v>
      </c>
      <c r="K9" s="46">
        <f>C9*C9*C9</f>
        <v>51603.107353626896</v>
      </c>
      <c r="L9" s="46">
        <f>C10*(J11*K12-J12*K11)-C11*(J10*K12-J12*K10)+ C12*(J10*K11-J11*K10)</f>
        <v>-306376.40290181339</v>
      </c>
      <c r="M9" s="46">
        <f>(D9*L9+D10*L10+D11*L11+D12*L12)/SUM(L9:L12)</f>
        <v>-9.2844396932332867</v>
      </c>
      <c r="N9" s="46">
        <f>IF(C9&lt;C12,MAX(C9,Q9),MIN(C9,Q9))</f>
        <v>37.229906999999997</v>
      </c>
      <c r="O9" s="54"/>
      <c r="P9" s="55">
        <f ca="1">result!E61</f>
        <v>1845.6952000000001</v>
      </c>
      <c r="Q9" s="55">
        <f ca="1">result!F61</f>
        <v>37.265611</v>
      </c>
      <c r="R9" s="46">
        <f>LOG10(P9)</f>
        <v>3.2661599827746248</v>
      </c>
      <c r="S9" s="46">
        <f>R9*R9</f>
        <v>10.667801033078337</v>
      </c>
      <c r="T9" s="46">
        <f>R9*R9*R9</f>
        <v>34.842744838442265</v>
      </c>
      <c r="U9" s="46">
        <f>R10*(S11*T12-S12*T11)-R11*(S10*T12-S12*T10)+ R12*(S10*T11-S11*T10)</f>
        <v>-0.2425213768019745</v>
      </c>
      <c r="V9" s="46">
        <f>(Q9*U9+Q10*U10+Q11*U11+Q12*U12)/SUM(U9:U12)</f>
        <v>59.407561716097845</v>
      </c>
      <c r="W9" s="46"/>
      <c r="X9" s="46"/>
      <c r="Y9" s="46">
        <f>Q9*Q9</f>
        <v>1388.7257632033211</v>
      </c>
      <c r="Z9" s="46">
        <f>Q9*Q9*Q9</f>
        <v>51751.714077213081</v>
      </c>
      <c r="AA9" s="46">
        <f>Q10*(Y11*Z12-Y12*Z11)-Q11*(Y10*Z12-Y12*Z10)+ Q12*(Y10*Z11-Y11*Z10)</f>
        <v>-311508.45755086839</v>
      </c>
      <c r="AB9" s="46">
        <f>(R9*AA9+R10*AA10+R11*AA11+R12*AA12)/SUM(AA9:AA12)</f>
        <v>-11.711223121227716</v>
      </c>
      <c r="AC9" s="46"/>
      <c r="AD9" s="46">
        <f>(D11*(C10*C9*C9-C9*C10*C10)-D10*(C11*C9*C9-C9*C11*C11)+D9*(C11*C10*C10-C10*C11*C11))/(C10*C9*C9-C9*C10*C10-C11*C9*C9+C9*C11*C11+C11*C10*C10-C10*C11*C11)</f>
        <v>-1.2184226687701736</v>
      </c>
      <c r="AE9" s="46">
        <f>(R11*(Q10*Q9*Q9-Q9*Q10*Q10)-R10*(Q11*Q9*Q9-Q9*Q11*Q11)+R9*(Q11*Q10*Q10-Q10*Q11*Q11))/(Q10*Q9*Q9-Q9*Q10*Q10-Q11*Q9*Q9+Q9*Q11*Q11+Q11*Q10*Q10-Q10*Q11*Q11)</f>
        <v>-1.1910002350551656</v>
      </c>
      <c r="AF9" s="46">
        <f>MIN(C9,Q9)</f>
        <v>37.229906999999997</v>
      </c>
      <c r="AG9" s="46"/>
      <c r="AH9" s="46"/>
      <c r="AI9" s="46">
        <f>MIN(C11,Q11)</f>
        <v>32.469248</v>
      </c>
      <c r="AJ9" s="46"/>
      <c r="AK9" s="46"/>
      <c r="AL9" s="46"/>
      <c r="AM9" s="46"/>
      <c r="AN9" s="54"/>
      <c r="AO9" s="54"/>
      <c r="AP9" s="54"/>
      <c r="AQ9" s="54"/>
      <c r="AR9" s="54"/>
      <c r="AS9" s="54"/>
      <c r="AT9" s="54"/>
      <c r="AU9" s="54"/>
    </row>
    <row r="10" spans="1:47" s="53" customFormat="1">
      <c r="A10" s="56"/>
      <c r="B10" s="46">
        <f ca="1">result!C62</f>
        <v>1020.4488</v>
      </c>
      <c r="C10" s="46">
        <f ca="1">result!D62</f>
        <v>34.656647999999997</v>
      </c>
      <c r="D10" s="46">
        <f>LOG10(B10)</f>
        <v>3.0087912193065769</v>
      </c>
      <c r="E10" s="46">
        <f>D10*D10</f>
        <v>9.0528246013763578</v>
      </c>
      <c r="F10" s="46">
        <f>D10*D10*D10</f>
        <v>27.238059170543746</v>
      </c>
      <c r="G10" s="46">
        <f>-D9*(E11*F12-E12*F11)+D11*(E9*F12-E12*F9)- D12*(E9*F11-E11*F9)</f>
        <v>1.0221362848259332</v>
      </c>
      <c r="H10" s="46">
        <f>(C10*(E11*F12-E12*F11)-C11*(E10*F12-E12*F10)+ C12*(E10*F11-E11*F10)-C9*(E11*F12-E12*F11)+C11*(E9*F12-E12*F9)- C12*(E9*F11-E11*F9)+C9*(E10*F12-E12*F10)-C10*(E9*F12-E12*F9)+ C12*(E9*F10-E10*F9)-C9*(E10*F11-E11*F10)+C10*(E9*F11-E11*F9)- C11*(E9*F10-E10*F9))/SUM(G9:G12)</f>
        <v>-28.849777218573461</v>
      </c>
      <c r="I10" s="46">
        <f>IF(D9&lt;D12,MIN(D12,R12),MAX(D12,R12))</f>
        <v>2.642087638448543</v>
      </c>
      <c r="J10" s="46">
        <f>C10*C10</f>
        <v>1201.0832505959038</v>
      </c>
      <c r="K10" s="46">
        <f>C10*C10*C10</f>
        <v>41625.519434598027</v>
      </c>
      <c r="L10" s="46">
        <f>-C9*(J11*K12-J12*K11)+C11*(J9*K12-J12*K9)- C12*(J9*K11-J11*K9)</f>
        <v>1263519.8730541766</v>
      </c>
      <c r="M10" s="46">
        <f>(D10*(J11*K12-J12*K11)-D11*(J10*K12-J12*K10)+ D12*(J10*K11-J11*K10)-D9*(J11*K12-J12*K11)+D11*(J9*K12-J12*K9)- D12*(J9*K11-J11*K9)+D9*(J10*K12-J12*K10)-D10*(J9*K12-J12*K9)+ D12*(J9*K10-J10*K9)-D9*(J10*K11-J11*K10)+D10*(J9*K11-J11*K9)- D11*(J9*K10-J10*K9))/SUM(L9:L12)</f>
        <v>0.83580642489157453</v>
      </c>
      <c r="N10" s="46">
        <f>IF(C9&lt;C12,MIN(C12,Q12),MAX(C12,Q12))</f>
        <v>31.302222</v>
      </c>
      <c r="O10" s="54"/>
      <c r="P10" s="55">
        <f ca="1">result!E62</f>
        <v>1006.2048</v>
      </c>
      <c r="Q10" s="55">
        <f ca="1">result!F62</f>
        <v>34.691364999999998</v>
      </c>
      <c r="R10" s="46">
        <f>LOG10(P10)</f>
        <v>3.002686384753336</v>
      </c>
      <c r="S10" s="46">
        <f>R10*R10</f>
        <v>9.0161255251830585</v>
      </c>
      <c r="T10" s="46">
        <f>R10*R10*R10</f>
        <v>27.072597357694193</v>
      </c>
      <c r="U10" s="46">
        <f>-R9*(S11*T12-S12*T11)+R11*(S9*T12-S12*T9)- R12*(S9*T11-S11*T9)</f>
        <v>0.97363621004306822</v>
      </c>
      <c r="V10" s="46">
        <f>(Q10*(S11*T12-S12*T11)-Q11*(S10*T12-S12*T10)+ Q12*(S10*T11-S11*T10)-Q9*(S11*T12-S12*T11)+Q11*(S9*T12-S12*T9)- Q12*(S9*T11-S11*T9)+Q9*(S10*T12-S12*T10)-Q10*(S9*T12-S12*T9)+ Q12*(S9*T10-S10*T9)-Q9*(S10*T11-S11*T10)+Q10*(S9*T11-S11*T9)- Q11*(S9*T10-S10*T9))/SUM(U9:U12)</f>
        <v>-42.698855689072836</v>
      </c>
      <c r="W10" s="46"/>
      <c r="X10" s="46"/>
      <c r="Y10" s="46">
        <f>Q10*Q10</f>
        <v>1203.4908055632247</v>
      </c>
      <c r="Z10" s="46">
        <f>Q10*Q10*Q10</f>
        <v>41750.738809937859</v>
      </c>
      <c r="AA10" s="46">
        <f>-Q9*(Y11*Z12-Y12*Z11)+Q11*(Y9*Z12-Y12*Z9)- Q12*(Y9*Z11-Y11*Z9)</f>
        <v>1274605.1738112271</v>
      </c>
      <c r="AB10" s="46">
        <f>(R10*(Y11*Z12-Y12*Z11)-R11*(Y10*Z12-Y12*Z10)+ R12*(Y10*Z11-Y11*Z10)-R9*(Y11*Z12-Y12*Z11)+R11*(Y9*Z12-Y12*Z9)- R12*(Y9*Z11-Y11*Z9)+R9*(Y10*Z12-Y12*Z10)-R10*(Y9*Z12-Y12*Z9)+ R12*(Y9*Z10-Y10*Z9)-R9*(Y10*Z11-Y11*Z10)+R10*(Y9*Z11-Y11*Z9)- R11*(Y9*Z10-Y10*Z9))/SUM(AA9:AA12)</f>
        <v>1.0475820648732366</v>
      </c>
      <c r="AC10" s="46"/>
      <c r="AD10" s="46">
        <f>((D11-AD9)*C10*C10-(D10-AD9)*C11*C11)/(C11*C10*C10-C10*C11*C11)</f>
        <v>0.13799116145121124</v>
      </c>
      <c r="AE10" s="46">
        <f>((R11-AE9)*Q10*Q10-(R10-AE9)*Q11*Q11)/(Q11*Q10*Q10-Q10*Q11*Q11)</f>
        <v>0.13814097358352409</v>
      </c>
      <c r="AF10" s="46">
        <f>MAX(C10,Q10)</f>
        <v>34.691364999999998</v>
      </c>
      <c r="AG10" s="46">
        <f>(D12*(C11*C10*C10-C10*C11*C11)-D11*(C12*C10*C10-C10*C12*C12)+D10*(C12*C11*C11-C11*C12*C12))/(C11*C10*C10-C10*C11*C11-C12*C10*C10+C10*C12*C12+C12*C11*C11-C11*C12*C12)</f>
        <v>-2.5057143209250397</v>
      </c>
      <c r="AH10" s="46">
        <f>(R12*(Q11*Q10*Q10-Q10*Q11*Q11)-R11*(Q12*Q10*Q10-Q10*Q12*Q12)+R10*(Q12*Q11*Q11-Q11*Q12*Q12))/(Q11*Q10*Q10-Q10*Q11*Q11-Q12*Q10*Q10+Q10*Q12*Q12+Q12*Q11*Q11-Q11*Q12*Q12)</f>
        <v>-2.8744874971985803</v>
      </c>
      <c r="AI10" s="46">
        <f>MAX(C12,Q12)</f>
        <v>31.302222</v>
      </c>
      <c r="AJ10" s="46"/>
      <c r="AK10" s="46"/>
      <c r="AL10" s="46"/>
      <c r="AM10" s="46"/>
      <c r="AN10" s="54"/>
      <c r="AO10" s="54"/>
      <c r="AP10" s="54"/>
      <c r="AQ10" s="54"/>
      <c r="AR10" s="54"/>
      <c r="AS10" s="54"/>
      <c r="AT10" s="54"/>
      <c r="AU10" s="54"/>
    </row>
    <row r="11" spans="1:47" s="53" customFormat="1">
      <c r="A11" s="56"/>
      <c r="B11" s="46">
        <f ca="1">result!C63</f>
        <v>595.4008</v>
      </c>
      <c r="C11" s="46">
        <f ca="1">result!D63</f>
        <v>32.469248</v>
      </c>
      <c r="D11" s="46">
        <f>LOG10(B11)</f>
        <v>2.7748094138433768</v>
      </c>
      <c r="E11" s="46">
        <f>D11*D11</f>
        <v>7.699567283153824</v>
      </c>
      <c r="F11" s="46">
        <f>D11*D11*D11</f>
        <v>21.364831779815702</v>
      </c>
      <c r="G11" s="46">
        <f xml:space="preserve"> D9*(E10*F12-E12*F10)-D10*(E9*F12-E12*F9)+ D12*(E9*F10-E10*F9)</f>
        <v>-1.6394060742493508</v>
      </c>
      <c r="H11" s="46">
        <f>(D10*(C11*F12-C12*F11)-D11*(C10*F12-C12*F10)+ D12*(C10*F11-C11*F10)-D9*(C11*F12-C12*F11)+D11*(C9*F12-C12*F9)- D12*(C9*F11-C11*F9)+D9*(C10*F12-C12*F10)-D10*(C9*F12-C12*F9)+ D12*(C9*F10-C10*F9)-D9*(C10*F11-C11*F10)+D10*(C9*F11-C11*F9)- D11*(C9*F10-C10*F9))/SUM(G9:G12)</f>
        <v>12.316759479963812</v>
      </c>
      <c r="I11" s="46">
        <f>H9*(I10-I9)+H10*(POWER(I10,2)-POWER(I9,2))/2+H11*(POWER(I10,3)- POWER(I9,3))/3+ H12*(POWER(I10,4)-POWER(I9,4))/4</f>
        <v>-21.317537218880837</v>
      </c>
      <c r="J11" s="46">
        <f>C11*C11</f>
        <v>1054.252065685504</v>
      </c>
      <c r="K11" s="46">
        <f>C11*C11*C11</f>
        <v>34230.771775254922</v>
      </c>
      <c r="L11" s="46">
        <f xml:space="preserve"> C9*(J10*K12-J12*K10)-C10*(J9*K12-J12*K9)+ C12*(J9*K10-J10*K9)</f>
        <v>-2079121.6584424525</v>
      </c>
      <c r="M11" s="46">
        <f>(C10*(D11*K12-D12*K11)-C11*(D10*K12-D12*K10)+ C12*(D10*K11-D11*K10)-C9*(D11*K12-D12*K11)+C11*(D9*K12-D12*K9)- C12*(D9*K11-D11*K9)+C9*(D10*K12-D12*K10)-C10*(D9*K12-D12*K9)+ C12*(D9*K10-D10*K9)-C9*(D10*K11-D11*K10)+C10*(D9*K11-D11*K9)- C11*(D9*K10-D10*K9))/SUM(L9:L12)</f>
        <v>-2.0554248575964405E-2</v>
      </c>
      <c r="N11" s="46">
        <f>M9*(N10-N9)+M10*(POWER(N10,2)-POWER(N9,2))/2+M11*(POWER(N10,3)- POWER(N9,3))/3+ M12*(POWER(N10,4)-POWER(N9,4))/4</f>
        <v>-17.578577830645557</v>
      </c>
      <c r="O11" s="54"/>
      <c r="P11" s="55">
        <f ca="1">result!E63</f>
        <v>590.51199999999994</v>
      </c>
      <c r="Q11" s="55">
        <f ca="1">result!F63</f>
        <v>32.481313</v>
      </c>
      <c r="R11" s="46">
        <f>LOG10(P11)</f>
        <v>2.7712287274886189</v>
      </c>
      <c r="S11" s="46">
        <f>R11*R11</f>
        <v>7.6797086600581901</v>
      </c>
      <c r="T11" s="46">
        <f>R11*R11*R11</f>
        <v>21.282229257496386</v>
      </c>
      <c r="U11" s="46">
        <f xml:space="preserve"> R9*(S10*T12-S12*T10)-R10*(S9*T12-S12*T9)+ R12*(S9*T10-S10*T9)</f>
        <v>-1.5505142032877757</v>
      </c>
      <c r="V11" s="46">
        <f>(R10*(Q11*T12-Q12*T11)-R11*(Q10*T12-Q12*T10)+ R12*(Q10*T11-Q11*T10)-R9*(Q11*T12-Q12*T11)+R11*(Q9*T12-Q12*T9)- R12*(Q9*T11-Q11*T9)+R9*(Q10*T12-Q12*T10)-R10*(Q9*T12-Q12*T9)+ R12*(Q9*T10-Q10*T9)-R9*(Q10*T11-Q11*T10)+R10*(Q9*T11-Q11*T9)- R11*(Q9*T10-Q10*T9))/SUM(U9:U12)</f>
        <v>16.964802429843747</v>
      </c>
      <c r="W11" s="46">
        <f>V9*(I10-I9)+V10*(POWER(I10,2)-POWER(I9,2))/2+V11*(POWER(I10,3)- POWER(I9,3))/3+ V12*(POWER(I10,4)-POWER(I9,4))/4</f>
        <v>-21.370557158036217</v>
      </c>
      <c r="X11" s="46"/>
      <c r="Y11" s="46">
        <f>Q11*Q11</f>
        <v>1055.0356942039691</v>
      </c>
      <c r="Z11" s="46">
        <f>Q11*Q11*Q11</f>
        <v>34268.944609611404</v>
      </c>
      <c r="AA11" s="46">
        <f xml:space="preserve"> Q9*(Y10*Z12-Y12*Z10)-Q10*(Y9*Z12-Y12*Z9)+ Q12*(Y9*Z10-Y10*Z9)</f>
        <v>-2105415.8201508522</v>
      </c>
      <c r="AB11" s="46">
        <f>(Q10*(R11*Z12-R12*Z11)-Q11*(R10*Z12-R12*Z10)+ Q12*(R10*Z11-R11*Z10)-Q9*(R11*Z12-R12*Z11)+Q11*(R9*Z12-R12*Z9)- Q12*(R9*Z11-R11*Z9)+Q9*(R10*Z12-R12*Z10)-Q10*(R9*Z12-R12*Z9)+ Q12*(R9*Z10-R10*Z9)-Q9*(R10*Z11-R11*Z10)+Q10*(R9*Z11-R11*Z9)- Q11*(R9*Z10-R10*Z9))/SUM(AA9:AA12)</f>
        <v>-2.666244119670947E-2</v>
      </c>
      <c r="AC11" s="46">
        <f>AB9*(N10-N9)+AB10*(POWER(N10,2)-POWER(N9,2))/2+AB11*(POWER(N10,3)- POWER(N9,3))/3+ AB12*(POWER(N10,4)-POWER(N9,4))/4</f>
        <v>-17.524805041224383</v>
      </c>
      <c r="AD11" s="46">
        <f>(D11-AD9-C11*AD10)/C11/C11</f>
        <v>-4.6216381851436287E-4</v>
      </c>
      <c r="AE11" s="46">
        <f>(R11-AE9-Q11*AE10)/Q11/Q11</f>
        <v>-4.9739666764861065E-4</v>
      </c>
      <c r="AF11" s="46"/>
      <c r="AG11" s="46">
        <f>((D12-AG10)*C11*C11-(D11-AG10)*C12*C12)/(C12*C11*C11-C11*C12*C12)</f>
        <v>0.21478179718221455</v>
      </c>
      <c r="AH11" s="46">
        <f>((R12-AH10)*Q11*Q11-(R11-AH10)*Q12*Q12)/(Q12*Q11*Q11-Q11*Q12*Q12)</f>
        <v>0.23849794177146416</v>
      </c>
      <c r="AI11" s="46"/>
      <c r="AJ11" s="46"/>
      <c r="AK11" s="46"/>
      <c r="AL11" s="46"/>
      <c r="AM11" s="46"/>
      <c r="AN11" s="54"/>
      <c r="AO11" s="54"/>
      <c r="AP11" s="54"/>
      <c r="AQ11" s="54"/>
      <c r="AR11" s="54"/>
      <c r="AS11" s="54"/>
      <c r="AT11" s="54"/>
      <c r="AU11" s="54"/>
    </row>
    <row r="12" spans="1:47" s="53" customFormat="1">
      <c r="A12" s="56"/>
      <c r="B12" s="46">
        <f ca="1">result!C64</f>
        <v>438.61919999999998</v>
      </c>
      <c r="C12" s="46">
        <f ca="1">result!D64</f>
        <v>31.288219999999999</v>
      </c>
      <c r="D12" s="46">
        <f>LOG10(B12)</f>
        <v>2.642087638448543</v>
      </c>
      <c r="E12" s="46">
        <f>D12*D12</f>
        <v>6.9806270892425992</v>
      </c>
      <c r="F12" s="46">
        <f>D12*D12*D12</f>
        <v>18.443428541106904</v>
      </c>
      <c r="G12" s="46">
        <f>-D9*(E10*F11-E11*F10)+D10*(E9*F11-E11*F9)- D11*(E9*F10-E10*F9)</f>
        <v>0.86944902020644577</v>
      </c>
      <c r="H12" s="46">
        <f>(D10*(E11*C12-E12*C11)-D11*(E10*C12-E12*C10)+ D12*(E10*C11-E11*C10)-D9*(E11*C12-E12*C11)+D11*(E9*C12-E12*C9)- D12*(E9*C11-E11*C9)+D9*(E10*C12-E12*C10)-D10*(E9*C12-E12*C9)+ D12*(E9*C10-E10*C9)-D9*(E10*C11-E11*C10)+D10*(E9*C11-E11*C9)- D11*(E9*C10-E10*C9))/SUM(G9:G12)</f>
        <v>-1.3161455240654196</v>
      </c>
      <c r="I12" s="46"/>
      <c r="J12" s="46">
        <f>C12*C12</f>
        <v>978.95271076839992</v>
      </c>
      <c r="K12" s="46">
        <f>C12*C12*C12</f>
        <v>30629.687784118065</v>
      </c>
      <c r="L12" s="46">
        <f>-C9*(J10*K11-J11*K10)+C10*(J9*K11-J11*K9)- C11*(J9*K10-J10*K9)</f>
        <v>1122611.5853098631</v>
      </c>
      <c r="M12" s="46">
        <f>(C10*(J11*D12-J12*D11)-C11*(J10*D12-J12*D10)+ C12*(J10*D11-J11*D10)-C9*(J11*D12-J12*D11)+C11*(J9*D12-J12*D9)- C12*(J9*D11-J11*D9)+C9*(J10*D12-J12*D10)-C10*(J9*D12-J12*D9)+ C12*(J9*D10-J10*D9)-C9*(J10*D11-J11*D10)+C10*(J9*D11-J11*D9)- C11*(J9*D10-J10*D9))/SUM(L9:L12)</f>
        <v>1.9253442722131481E-4</v>
      </c>
      <c r="N12" s="46"/>
      <c r="O12" s="54"/>
      <c r="P12" s="55">
        <f ca="1">result!E64</f>
        <v>436.3</v>
      </c>
      <c r="Q12" s="55">
        <f ca="1">result!F64</f>
        <v>31.302222</v>
      </c>
      <c r="R12" s="46">
        <f>LOG10(P12)</f>
        <v>2.63978521298682</v>
      </c>
      <c r="S12" s="46">
        <f>R12*R12</f>
        <v>6.9684659707038703</v>
      </c>
      <c r="T12" s="46">
        <f>R12*R12*R12</f>
        <v>18.395253426665924</v>
      </c>
      <c r="U12" s="46">
        <f>-R9*(S10*T11-S11*T10)+R10*(S9*T11-S11*T9)- R11*(S9*T10-S10*T9)</f>
        <v>0.82030118062486679</v>
      </c>
      <c r="V12" s="46">
        <f>(R10*(S11*Q12-S12*Q11)-R11*(S10*Q12-S12*Q10)+ R12*(S10*Q11-S11*Q10)-R9*(S11*Q12-S12*Q11)+R11*(S9*Q12-S12*Q9)- R12*(S9*Q11-S11*Q9)+R9*(S10*Q12-S12*Q10)-R10*(S9*Q12-S12*Q9)+ R12*(S9*Q10-S10*Q9)-R9*(S10*Q11-S11*Q10)+R10*(S9*Q11-S11*Q9)- R11*(S9*Q10-S10*Q9))/SUM(U9:U12)</f>
        <v>-1.8270028420907871</v>
      </c>
      <c r="W12" s="46"/>
      <c r="X12" s="46">
        <f>(W11-I11)/(I10-I9)</f>
        <v>8.4958001484002302E-2</v>
      </c>
      <c r="Y12" s="46">
        <f>Q12*Q12</f>
        <v>979.82910213728405</v>
      </c>
      <c r="Z12" s="46">
        <f>Q12*Q12*Q12</f>
        <v>30670.828077161939</v>
      </c>
      <c r="AA12" s="46">
        <f>-Q9*(Y10*Z11-Y11*Z10)+Q10*(Y9*Z11-Y11*Z9)- Q11*(Y9*Z10-Y10*Z9)</f>
        <v>1142967.7399961352</v>
      </c>
      <c r="AB12" s="46">
        <f>(Q10*(Y11*R12-Y12*R11)-Q11*(Y10*R12-Y12*R10)+ Q12*(Y10*R11-Y11*R10)-Q9*(Y11*R12-Y12*R11)+Q11*(Y9*R12-Y12*R9)- Q12*(Y9*R11-Y11*R9)+Q9*(Y10*R12-Y12*R10)-Q10*(Y9*R12-Y12*R9)+ Q12*(Y9*R10-Y10*R9)-Q9*(Y10*R11-Y11*R10)+Q10*(Y9*R11-Y11*R9)- Q11*(Y9*R10-Y10*R9))/SUM(AA9:AA12)</f>
        <v>2.5053114886723307E-4</v>
      </c>
      <c r="AC12" s="46"/>
      <c r="AD12" s="46"/>
      <c r="AE12" s="46"/>
      <c r="AF12" s="46">
        <f xml:space="preserve"> POWER(10,(AD9*(AF9-AF10)+AD10*(AF9*AF9-AF10*AF10)/2+AD11*(AF9*AF9*AF9-AF10*AF10*AF10)/3)/(AF9-AF10))</f>
        <v>1399.342141994083</v>
      </c>
      <c r="AG12" s="46">
        <f>(D12-AG10-C12*AG11)/C12/C12</f>
        <v>-1.6061431216884475E-3</v>
      </c>
      <c r="AH12" s="46">
        <f>(R12-AH10-Q12*AH11)/Q12/Q12</f>
        <v>-1.9914113649327548E-3</v>
      </c>
      <c r="AI12" s="46">
        <f xml:space="preserve"> POWER(10,(AG10*(AI9-AI10)+AG11*(AI9*AI9-AI10*AI10)/2+AG12*(AI9*AI9*AI9-AI10*AI10*AI10)/3)/(AI9-AI10))</f>
        <v>512.40456421442207</v>
      </c>
      <c r="AJ12" s="46"/>
      <c r="AK12" s="46">
        <f>(POWER(10,(AC11-N11)/(N10-N9))-1)*100</f>
        <v>-2.0671181482208256</v>
      </c>
      <c r="AL12" s="46">
        <f xml:space="preserve"> IF(AF9&gt;AF10,(POWER(10,(AE9*(AF9-AF10)+AE10*(AF9*AF9-AF10*AF10)/2+AE11*(AF9*AF9*AF9-AF10*AF10*AF10)/3)/(AF9-AF10))/AF12-1)*100,99)</f>
        <v>-2.8978417703505732</v>
      </c>
      <c r="AM12" s="46">
        <f xml:space="preserve"> IF(AI9&gt;AI10,(POWER(10,(AH10*(AI9-AI10)+AH11*(AI9*AI9-
AI10*AI10)/2+AH12*(AI9*AI9*AI9-AI10*AI10*AI10)/3)/(AI9-AI10))/AI12-1)*100,99)</f>
        <v>-0.98806708485235095</v>
      </c>
      <c r="AN12" s="54"/>
      <c r="AO12" s="54"/>
      <c r="AP12" s="54"/>
      <c r="AQ12" s="54"/>
      <c r="AR12" s="54"/>
      <c r="AS12" s="54"/>
      <c r="AT12" s="54"/>
      <c r="AU12" s="54"/>
    </row>
    <row r="13" spans="1:47" s="53" customFormat="1">
      <c r="A13" s="5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54"/>
      <c r="P13" s="55"/>
      <c r="Q13" s="55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54"/>
      <c r="AO13" s="54"/>
      <c r="AP13" s="54"/>
      <c r="AQ13" s="54"/>
      <c r="AR13" s="54"/>
      <c r="AS13" s="54"/>
      <c r="AT13" s="54"/>
      <c r="AU13" s="54"/>
    </row>
    <row r="14" spans="1:47" s="53" customFormat="1">
      <c r="A14" s="56" t="s">
        <v>26</v>
      </c>
      <c r="B14" s="46">
        <f ca="1">result!C66</f>
        <v>2729.1871999999998</v>
      </c>
      <c r="C14" s="46">
        <f ca="1">result!D66</f>
        <v>37.802562999999999</v>
      </c>
      <c r="D14" s="46">
        <f>LOG10(B14)</f>
        <v>3.4360333257536975</v>
      </c>
      <c r="E14" s="46">
        <f>D14*D14</f>
        <v>11.806325015690016</v>
      </c>
      <c r="F14" s="46">
        <f>D14*D14*D14</f>
        <v>40.566926208590438</v>
      </c>
      <c r="G14" s="46">
        <f>D15*(E16*F17-E17*F16)-D16*(E15*F17-E17*F15)+ D17*(E15*F16-E16*F15)</f>
        <v>-0.36695055512518593</v>
      </c>
      <c r="H14" s="46">
        <f>(C14*G14+C15*G15+C16*G16+C17*G17)/SUM(G14:G17)</f>
        <v>-52.826390111667699</v>
      </c>
      <c r="I14" s="46">
        <f>IF(D14&lt;D17,MAX(D14,R14),MIN(D14,R14))</f>
        <v>3.4046702269830682</v>
      </c>
      <c r="J14" s="46">
        <f>C14*C14</f>
        <v>1429.0337693689689</v>
      </c>
      <c r="K14" s="46">
        <f>C14*C14*C14</f>
        <v>54021.139095697916</v>
      </c>
      <c r="L14" s="46">
        <f>C15*(J16*K17-J17*K16)-C16*(J15*K17-J17*K15)+ C17*(J15*K16-J16*K15)</f>
        <v>-200578.70086413622</v>
      </c>
      <c r="M14" s="46">
        <f>(D14*L14+D15*L15+D16*L16+D17*L17)/SUM(L14:L17)</f>
        <v>13.140633357647175</v>
      </c>
      <c r="N14" s="46">
        <f>IF(C14&lt;C17,MAX(C14,Q14),MIN(C14,Q14))</f>
        <v>37.802562999999999</v>
      </c>
      <c r="O14" s="54"/>
      <c r="P14" s="55">
        <f ca="1">result!E66</f>
        <v>2539.0439999999999</v>
      </c>
      <c r="Q14" s="55">
        <f ca="1">result!F66</f>
        <v>37.823960999999997</v>
      </c>
      <c r="R14" s="46">
        <f>LOG10(P14)</f>
        <v>3.4046702269830682</v>
      </c>
      <c r="S14" s="46">
        <f>R14*R14</f>
        <v>11.591779354504936</v>
      </c>
      <c r="T14" s="46">
        <f>R14*R14*R14</f>
        <v>39.466186046039965</v>
      </c>
      <c r="U14" s="46">
        <f>R15*(S16*T17-S17*T16)-R16*(S15*T17-S17*T15)+ R17*(S15*T16-S16*T15)</f>
        <v>-0.32303574775586696</v>
      </c>
      <c r="V14" s="46">
        <f>(Q14*U14+Q15*U15+Q16*U16+Q17*U17)/SUM(U14:U17)</f>
        <v>-54.705827211943202</v>
      </c>
      <c r="W14" s="46"/>
      <c r="X14" s="46"/>
      <c r="Y14" s="46">
        <f>Q14*Q14</f>
        <v>1430.6520257295208</v>
      </c>
      <c r="Z14" s="46">
        <f>Q14*Q14*Q14</f>
        <v>54112.926425764388</v>
      </c>
      <c r="AA14" s="46">
        <f>Q15*(Y16*Z17-Y17*Z16)-Q16*(Y15*Z17-Y17*Z15)+ Q17*(Y15*Z16-Y16*Z15)</f>
        <v>-196410.04470181465</v>
      </c>
      <c r="AB14" s="46">
        <f>(R14*AA14+R15*AA15+R16*AA16+R17*AA17)/SUM(AA14:AA17)</f>
        <v>20.320428277707531</v>
      </c>
      <c r="AC14" s="46"/>
      <c r="AD14" s="46">
        <f>(D16*(C15*C14*C14-C14*C15*C15)-D15*(C16*C14*C14-C14*C16*C16)+D14*(C16*C15*C15-C15*C16*C16))/(C15*C14*C14-C14*C15*C15-C16*C14*C14+C14*C16*C16+C16*C15*C15-C15*C16*C16)</f>
        <v>-8.4299477703751435</v>
      </c>
      <c r="AE14" s="46">
        <f>(R16*(Q15*Q14*Q14-Q14*Q15*Q15)-R15*(Q16*Q14*Q14-Q14*Q16*Q16)+R14*(Q16*Q15*Q15-Q15*Q16*Q16))/(Q15*Q14*Q14-Q14*Q15*Q15-Q16*Q14*Q14+Q14*Q16*Q16+Q16*Q15*Q15-Q15*Q16*Q16)</f>
        <v>-7.4511506962387184</v>
      </c>
      <c r="AF14" s="46">
        <f>MIN(C14,Q14)</f>
        <v>37.802562999999999</v>
      </c>
      <c r="AG14" s="46"/>
      <c r="AH14" s="46"/>
      <c r="AI14" s="46">
        <f>MIN(C16,Q16)</f>
        <v>33.031272999999999</v>
      </c>
      <c r="AJ14" s="46"/>
      <c r="AK14" s="46"/>
      <c r="AL14" s="46"/>
      <c r="AM14" s="46"/>
      <c r="AN14" s="54"/>
      <c r="AO14" s="54"/>
      <c r="AP14" s="54"/>
      <c r="AQ14" s="54"/>
      <c r="AR14" s="54"/>
      <c r="AS14" s="54"/>
      <c r="AT14" s="54"/>
      <c r="AU14" s="54"/>
    </row>
    <row r="15" spans="1:47" s="53" customFormat="1">
      <c r="A15" s="57"/>
      <c r="B15" s="46">
        <f ca="1">result!C67</f>
        <v>1359.2464</v>
      </c>
      <c r="C15" s="46">
        <f ca="1">result!D67</f>
        <v>35.020296000000002</v>
      </c>
      <c r="D15" s="46">
        <f>LOG10(B15)</f>
        <v>3.1332981914348625</v>
      </c>
      <c r="E15" s="46">
        <f>D15*D15</f>
        <v>9.8175575564489801</v>
      </c>
      <c r="F15" s="46">
        <f>D15*D15*D15</f>
        <v>30.761335335929257</v>
      </c>
      <c r="G15" s="46">
        <f>-D14*(E16*F17-E17*F16)+D16*(E14*F17-E17*F14)- D17*(E14*F16-E16*F14)</f>
        <v>1.4819949733905275</v>
      </c>
      <c r="H15" s="46">
        <f>(C15*(E16*F17-E17*F16)-C16*(E15*F17-E17*F15)+ C17*(E15*F16-E16*F15)-C14*(E16*F17-E17*F16)+C16*(E14*F17-E17*F14)- C17*(E14*F16-E16*F14)+C14*(E15*F17-E17*F15)-C15*(E14*F17-E17*F14)+ C17*(E14*F15-E15*F14)-C14*(E15*F16-E16*F15)+C15*(E14*F16-E16*F14)- C16*(E14*F15-E15*F14))/SUM(G14:G17)</f>
        <v>78.153478524421189</v>
      </c>
      <c r="I15" s="46">
        <f>IF(D14&lt;D17,MIN(D17,R17),MAX(D17,R17))</f>
        <v>2.7258195390397817</v>
      </c>
      <c r="J15" s="46">
        <f>C15*C15</f>
        <v>1226.4211319276162</v>
      </c>
      <c r="K15" s="46">
        <f>C15*C15*C15</f>
        <v>42949.63106076017</v>
      </c>
      <c r="L15" s="46">
        <f>-C14*(J16*K17-J17*K16)+C16*(J14*K17-J17*K14)- C17*(J14*K16-J16*K14)</f>
        <v>1014375.9001975656</v>
      </c>
      <c r="M15" s="46">
        <f>(D15*(J16*K17-J17*K16)-D16*(J15*K17-J17*K15)+ D17*(J15*K16-J16*K15)-D14*(J16*K17-J17*K16)+D16*(J14*K17-J17*K14)- D17*(J14*K16-J16*K14)+D14*(J15*K17-J17*K15)-D15*(J14*K17-J17*K14)+ D17*(J14*K15-J15*K14)-D14*(J15*K16-J16*K15)+D15*(J14*K16-J16*K14)- D16*(J14*K15-J15*K14))/SUM(L14:L17)</f>
        <v>-1.3043201131129727</v>
      </c>
      <c r="N15" s="46">
        <f>IF(C14&lt;C17,MIN(C17,Q17),MAX(C17,Q17))</f>
        <v>32.217274000000003</v>
      </c>
      <c r="O15" s="54"/>
      <c r="P15" s="55">
        <f ca="1">result!E67</f>
        <v>1253.7536</v>
      </c>
      <c r="Q15" s="55">
        <f ca="1">result!F67</f>
        <v>35.097267000000002</v>
      </c>
      <c r="R15" s="46">
        <f>LOG10(P15)</f>
        <v>3.098212193053711</v>
      </c>
      <c r="S15" s="46">
        <f>R15*R15</f>
        <v>9.5989187931866855</v>
      </c>
      <c r="T15" s="46">
        <f>R15*R15*R15</f>
        <v>29.739487245183401</v>
      </c>
      <c r="U15" s="46">
        <f>-R14*(S16*T17-S17*T16)+R16*(S14*T17-S17*T14)- R17*(S14*T16-S16*T14)</f>
        <v>1.3637603421097424</v>
      </c>
      <c r="V15" s="46">
        <f>(Q15*(S16*T17-S17*T16)-Q16*(S15*T17-S17*T15)+ Q17*(S15*T16-S16*T15)-Q14*(S16*T17-S17*T16)+Q16*(S14*T17-S17*T14)- Q17*(S14*T16-S16*T14)+Q14*(S15*T17-S17*T15)-Q15*(S14*T17-S17*T14)+ Q17*(S14*T15-S15*T14)-Q14*(S15*T16-S16*T15)+Q15*(S14*T16-S16*T14)- Q16*(S14*T15-S15*T14))/SUM(U14:U17)</f>
        <v>79.1725745369816</v>
      </c>
      <c r="W15" s="46"/>
      <c r="X15" s="46"/>
      <c r="Y15" s="46">
        <f>Q15*Q15</f>
        <v>1231.8181508692892</v>
      </c>
      <c r="Z15" s="46">
        <f>Q15*Q15*Q15</f>
        <v>43233.450536505727</v>
      </c>
      <c r="AA15" s="46">
        <f>-Q14*(Y16*Z17-Y17*Z16)+Q16*(Y14*Z17-Y17*Z14)- Q17*(Y14*Z16-Y16*Z14)</f>
        <v>989951.11968865991</v>
      </c>
      <c r="AB15" s="46">
        <f>(R15*(Y16*Z17-Y17*Z16)-R16*(Y15*Z17-Y17*Z15)+ R17*(Y15*Z16-Y16*Z15)-R14*(Y16*Z17-Y17*Z16)+R16*(Y14*Z17-Y17*Z14)- R17*(Y14*Z16-Y16*Z14)+R14*(Y15*Z17-Y17*Z15)-R15*(Y14*Z17-Y17*Z14)+ R17*(Y14*Z15-Y15*Z14)-R14*(Y15*Z16-Y16*Z15)+R15*(Y14*Z16-Y16*Z14)- R16*(Y14*Z15-Y15*Z14))/SUM(AA14:AA17)</f>
        <v>-1.8879956984332118</v>
      </c>
      <c r="AC15" s="46"/>
      <c r="AD15" s="46">
        <f>((D16-AD14)*C15*C15-(D15-AD14)*C16*C16)/(C16*C15*C15-C15*C16*C16)</f>
        <v>0.53527174556026402</v>
      </c>
      <c r="AE15" s="46">
        <f>((R16-AE14)*Q15*Q15-(R15-AE14)*Q16*Q16)/(Q16*Q15*Q15-Q15*Q16*Q16)</f>
        <v>0.47519235554111083</v>
      </c>
      <c r="AF15" s="46">
        <f>MAX(C15,Q15)</f>
        <v>35.097267000000002</v>
      </c>
      <c r="AG15" s="46">
        <f>(D17*(C16*C15*C15-C15*C16*C16)-D16*(C17*C15*C15-C15*C17*C17)+D15*(C17*C16*C16-C16*C17*C17))/(C16*C15*C15-C15*C16*C16-C17*C15*C15+C15*C17*C17+C17*C16*C16-C16*C17*C17)</f>
        <v>-5.1765766062691325</v>
      </c>
      <c r="AH15" s="46">
        <f>(R17*(Q16*Q15*Q15-Q15*Q16*Q16)-R16*(Q17*Q15*Q15-Q15*Q17*Q17)+R15*(Q17*Q16*Q16-Q16*Q17*Q17))/(Q16*Q15*Q15-Q15*Q16*Q16-Q17*Q15*Q15+Q15*Q17*Q17+Q17*Q16*Q16-Q16*Q17*Q17)</f>
        <v>-3.3345392498447444</v>
      </c>
      <c r="AI15" s="46">
        <f>MAX(C17,Q17)</f>
        <v>32.217274000000003</v>
      </c>
      <c r="AJ15" s="46"/>
      <c r="AK15" s="46"/>
      <c r="AL15" s="46"/>
      <c r="AM15" s="46"/>
      <c r="AN15" s="54"/>
      <c r="AO15" s="54"/>
      <c r="AP15" s="54"/>
      <c r="AQ15" s="54"/>
      <c r="AR15" s="54"/>
      <c r="AS15" s="54"/>
      <c r="AT15" s="54"/>
      <c r="AU15" s="54"/>
    </row>
    <row r="16" spans="1:47" s="53" customFormat="1">
      <c r="A16" s="57"/>
      <c r="B16" s="46">
        <f ca="1">result!C68</f>
        <v>726.60559999999998</v>
      </c>
      <c r="C16" s="46">
        <f ca="1">result!D68</f>
        <v>33.031272999999999</v>
      </c>
      <c r="D16" s="46">
        <f>LOG10(B16)</f>
        <v>2.8612987406774346</v>
      </c>
      <c r="E16" s="46">
        <f>D16*D16</f>
        <v>8.1870304834022729</v>
      </c>
      <c r="F16" s="46">
        <f>D16*D16*D16</f>
        <v>23.425540012046692</v>
      </c>
      <c r="G16" s="46">
        <f xml:space="preserve"> D14*(E15*F17-E17*F15)-D15*(E14*F17-E17*F14)+ D17*(E14*F15-E15*F14)</f>
        <v>-2.5710645597154951</v>
      </c>
      <c r="H16" s="46">
        <f>(D15*(C16*F17-C17*F16)-D16*(C15*F17-C17*F15)+ D17*(C15*F16-C16*F15)-D14*(C16*F17-C17*F16)+D16*(C14*F17-C17*F14)- D17*(C14*F16-C16*F14)+D14*(C15*F17-C17*F15)-D15*(C14*F17-C17*F14)+ D17*(C14*F15-C15*F14)-D14*(C15*F16-C16*F15)+D15*(C14*F16-C16*F14)- D16*(C14*F15-C15*F14))/SUM(G14:G17)</f>
        <v>-25.579089921039689</v>
      </c>
      <c r="I16" s="46">
        <f>H14*(I15-I14)+H15*(POWER(I15,2)-POWER(I14,2))/2+H16*(POWER(I15,3)- POWER(I14,3))/3+ H17*(POWER(I15,4)-POWER(I14,4))/4</f>
        <v>-23.482073560425754</v>
      </c>
      <c r="J16" s="46">
        <f>C16*C16</f>
        <v>1091.0649960005289</v>
      </c>
      <c r="K16" s="46">
        <f>C16*C16*C16</f>
        <v>36039.265743637377</v>
      </c>
      <c r="L16" s="46">
        <f xml:space="preserve"> C14*(J15*K17-J17*K15)-C15*(J14*K17-J17*K14)+ C17*(J14*K15-J15*K14)</f>
        <v>-1968012.9299148619</v>
      </c>
      <c r="M16" s="46">
        <f>(C15*(D16*K17-D17*K16)-C16*(D15*K17-D17*K15)+ C17*(D15*K16-D16*K15)-C14*(D16*K17-D17*K16)+C16*(D14*K17-D17*K14)- C17*(D14*K16-D16*K14)+C14*(D15*K17-D17*K15)-C15*(D14*K17-D17*K14)+ C17*(D14*K15-D15*K14)-C14*(D15*K16-D16*K15)+C15*(D14*K16-D16*K14)- C16*(D14*K15-D15*K14))/SUM(L14:L17)</f>
        <v>4.6359794222919672E-2</v>
      </c>
      <c r="N16" s="46">
        <f>M14*(N15-N14)+M15*(POWER(N15,2)-POWER(N14,2))/2+M16*(POWER(N15,3)- POWER(N14,3))/3+ M17*(POWER(N15,4)-POWER(N14,4))/4</f>
        <v>-17.41383830370944</v>
      </c>
      <c r="O16" s="54"/>
      <c r="P16" s="55">
        <f ca="1">result!E68</f>
        <v>683.12400000000002</v>
      </c>
      <c r="Q16" s="55">
        <f ca="1">result!F68</f>
        <v>33.152932</v>
      </c>
      <c r="R16" s="46">
        <f>LOG10(P16)</f>
        <v>2.834499543546587</v>
      </c>
      <c r="S16" s="46">
        <f>R16*R16</f>
        <v>8.034387662365809</v>
      </c>
      <c r="T16" s="46">
        <f>R16*R16*R16</f>
        <v>22.773468161652215</v>
      </c>
      <c r="U16" s="46">
        <f xml:space="preserve"> R14*(S15*T17-S17*T15)-R15*(S14*T17-S17*T14)+ R17*(S14*T15-S15*T14)</f>
        <v>-2.4168052111955092</v>
      </c>
      <c r="V16" s="46">
        <f>(R15*(Q16*T17-Q17*T16)-R16*(Q15*T17-Q17*T15)+ R17*(Q15*T16-Q16*T15)-R14*(Q16*T17-Q17*T16)+R16*(Q14*T17-Q17*T14)- R17*(Q14*T16-Q16*T14)+R14*(Q15*T17-Q17*T15)-R15*(Q14*T17-Q17*T14)+ R17*(Q14*T15-Q15*T14)-R14*(Q15*T16-Q16*T15)+R15*(Q14*T16-Q16*T14)- R16*(Q14*T15-Q15*T14))/SUM(U14:U17)</f>
        <v>-25.57034801511163</v>
      </c>
      <c r="W16" s="46">
        <f>V14*(I15-I14)+V15*(POWER(I15,2)-POWER(I14,2))/2+V16*(POWER(I15,3)- POWER(I14,3))/3+ V17*(POWER(I15,4)-POWER(I14,4))/4</f>
        <v>-23.71082870507464</v>
      </c>
      <c r="X16" s="46"/>
      <c r="Y16" s="46">
        <f>Q16*Q16</f>
        <v>1099.1169001966241</v>
      </c>
      <c r="Z16" s="46">
        <f>Q16*Q16*Q16</f>
        <v>36438.947852269463</v>
      </c>
      <c r="AA16" s="46">
        <f xml:space="preserve"> Q14*(Y15*Z17-Y17*Z15)-Q15*(Y14*Z17-Y17*Z14)+ Q17*(Y14*Z15-Y15*Z14)</f>
        <v>-1883056.0351859033</v>
      </c>
      <c r="AB16" s="46">
        <f>(Q15*(R16*Z17-R17*Z16)-Q16*(R15*Z17-R17*Z15)+ Q17*(R15*Z16-R16*Z15)-Q14*(R16*Z17-R17*Z16)+Q16*(R14*Z17-R17*Z14)- Q17*(R14*Z16-R16*Z14)+Q14*(R15*Z17-R17*Z15)-Q15*(R14*Z17-R17*Z14)+ Q17*(R14*Z15-R15*Z14)-Q14*(R15*Z16-R16*Z15)+Q15*(R14*Z16-R16*Z14)- Q16*(R14*Z15-R15*Z14))/SUM(AA14:AA17)</f>
        <v>6.19589371570348E-2</v>
      </c>
      <c r="AC16" s="46">
        <f>AB14*(N15-N14)+AB15*(POWER(N15,2)-POWER(N14,2))/2+AB16*(POWER(N15,3)- POWER(N14,3))/3+ AB17*(POWER(N15,4)-POWER(N14,4))/4</f>
        <v>-17.178469425106869</v>
      </c>
      <c r="AD16" s="46">
        <f>(D16-AD14-C16*AD15)/C16/C16</f>
        <v>-5.8561686692879152E-3</v>
      </c>
      <c r="AE16" s="46">
        <f>(R16-AE14-Q16*AE15)/Q16/Q16</f>
        <v>-4.97523931204289E-3</v>
      </c>
      <c r="AF16" s="46"/>
      <c r="AG16" s="46">
        <f>((D17-AG15)*C16*C16-(D16-AG15)*C17*C17)/(C17*C16*C16-C16*C17*C17)</f>
        <v>0.34387848906522933</v>
      </c>
      <c r="AH16" s="46">
        <f>((R17-AH15)*Q16*Q16-(R16-AH15)*Q17*Q17)/(Q17*Q16*Q16-Q16*Q17*Q17)</f>
        <v>0.23373048711507169</v>
      </c>
      <c r="AI16" s="46"/>
      <c r="AJ16" s="46"/>
      <c r="AK16" s="46"/>
      <c r="AL16" s="46"/>
      <c r="AM16" s="46"/>
      <c r="AN16" s="54"/>
      <c r="AO16" s="54"/>
      <c r="AP16" s="54"/>
      <c r="AQ16" s="54"/>
      <c r="AR16" s="54"/>
      <c r="AS16" s="54"/>
      <c r="AT16" s="54"/>
      <c r="AU16" s="54"/>
    </row>
    <row r="17" spans="1:47" s="53" customFormat="1">
      <c r="A17" s="57"/>
      <c r="B17" s="46">
        <f ca="1">result!C69</f>
        <v>531.88720000000001</v>
      </c>
      <c r="C17" s="46">
        <f ca="1">result!D69</f>
        <v>32.101011999999997</v>
      </c>
      <c r="D17" s="46">
        <f>LOG10(B17)</f>
        <v>2.7258195390397817</v>
      </c>
      <c r="E17" s="46">
        <f>D17*D17</f>
        <v>7.4300921594110481</v>
      </c>
      <c r="F17" s="46">
        <f>D17*D17*D17</f>
        <v>20.253090384988919</v>
      </c>
      <c r="G17" s="46">
        <f>-D14*(E15*F16-E16*F15)+D15*(E14*F16-E16*F14)- D16*(E14*F15-E15*F14)</f>
        <v>1.4578756577510461</v>
      </c>
      <c r="H17" s="46">
        <f>(D15*(E16*C17-E17*C16)-D16*(E15*C17-E17*C15)+ D17*(E15*C16-E16*C15)-D14*(E16*C17-E17*C16)+D16*(E14*C17-E17*C14)- D17*(E14*C16-E16*C14)+D14*(E15*C17-E17*C15)-D15*(E14*C17-E17*C14)+ D17*(E14*C15-E15*C14)-D14*(E15*C16-E16*C15)+D15*(E14*C16-E16*C14)- D16*(E14*C15-E15*C14))/SUM(G14:G17)</f>
        <v>3.0587983164751966</v>
      </c>
      <c r="I17" s="46"/>
      <c r="J17" s="46">
        <f>C17*C17</f>
        <v>1030.4749714241439</v>
      </c>
      <c r="K17" s="46">
        <f>C17*C17*C17</f>
        <v>33079.289423386093</v>
      </c>
      <c r="L17" s="46">
        <f>-C14*(J15*K16-J16*K15)+C15*(J14*K16-J16*K14)- C16*(J14*K15-J15*K14)</f>
        <v>1154624.5660802126</v>
      </c>
      <c r="M17" s="46">
        <f>(C15*(J16*D17-J17*D16)-C16*(J15*D17-J17*D15)+ C17*(J15*D16-J16*D15)-C14*(J16*D17-J17*D16)+C16*(J14*D17-J17*D14)- C17*(J14*D16-J16*D14)+C14*(J15*D17-J17*D15)-C15*(J14*D17-J17*D14)+ C17*(J14*D15-J15*D14)-C14*(J15*D16-J16*D15)+C15*(J14*D16-J16*D14)- C16*(J14*D15-J15*D14))/SUM(L14:L17)</f>
        <v>-4.9328223571993538E-4</v>
      </c>
      <c r="N17" s="46"/>
      <c r="O17" s="54"/>
      <c r="P17" s="55">
        <f ca="1">result!E69</f>
        <v>505.50080000000003</v>
      </c>
      <c r="Q17" s="55">
        <f ca="1">result!F69</f>
        <v>32.217274000000003</v>
      </c>
      <c r="R17" s="46">
        <f>LOG10(P17)</f>
        <v>2.7037218472372286</v>
      </c>
      <c r="S17" s="46">
        <f>R17*R17</f>
        <v>7.3101118272278915</v>
      </c>
      <c r="T17" s="46">
        <f>R17*R17*R17</f>
        <v>19.764509053023307</v>
      </c>
      <c r="U17" s="46">
        <f>-R14*(S15*T16-S16*T15)+R15*(S14*T16-S16*T14)- R16*(S14*T15-S15*T14)</f>
        <v>1.3777469542916521</v>
      </c>
      <c r="V17" s="46">
        <f>(R15*(S16*Q17-S17*Q16)-R16*(S15*Q17-S17*Q15)+ R17*(S15*Q16-S16*Q15)-R14*(S16*Q17-S17*Q16)+R16*(S14*Q17-S17*Q14)- R17*(S14*Q16-S16*Q14)+R14*(S15*Q17-S17*Q15)-R15*(S14*Q17-S17*Q14)+ R17*(S14*Q15-S15*Q14)-R14*(S15*Q16-S16*Q15)+R15*(S14*Q16-S16*Q14)- R16*(S14*Q15-S15*Q14))/SUM(U14:U17)</f>
        <v>3.0248454452237454</v>
      </c>
      <c r="W17" s="46"/>
      <c r="X17" s="46">
        <f>(W16-I16)/(I15-I14)</f>
        <v>0.33697416635452715</v>
      </c>
      <c r="Y17" s="46">
        <f>Q17*Q17</f>
        <v>1037.9527439910762</v>
      </c>
      <c r="Z17" s="46">
        <f>Q17*Q17*Q17</f>
        <v>33440.007952212356</v>
      </c>
      <c r="AA17" s="46">
        <f>-Q14*(Y15*Z16-Y16*Z15)+Q15*(Y14*Z16-Y16*Z14)- Q16*(Y14*Z15-Y15*Z14)</f>
        <v>1089889.1008859575</v>
      </c>
      <c r="AB17" s="46">
        <f>(Q15*(Y16*R17-Y17*R16)-Q16*(Y15*R17-Y17*R15)+ Q17*(Y15*R16-Y16*R15)-Q14*(Y16*R17-Y17*R16)+Q16*(Y14*R17-Y17*R14)- Q17*(Y14*R16-Y16*R14)+Q14*(Y15*R17-Y17*R15)-Q15*(Y14*R17-Y17*R14)+ Q17*(Y14*R15-Y15*R14)-Q14*(Y15*R16-Y16*R15)+Q15*(Y14*R16-Y16*R14)- Q16*(Y14*R15-Y15*R14))/SUM(AA14:AA17)</f>
        <v>-6.3101302399228758E-4</v>
      </c>
      <c r="AC17" s="46"/>
      <c r="AD17" s="46"/>
      <c r="AE17" s="46"/>
      <c r="AF17" s="46">
        <f xml:space="preserve"> POWER(10,(AD14*(AF14-AF15)+AD15*(AF14*AF14-AF15*AF15)/2+AD16*(AF14*AF14*AF14-AF15*AF15*AF15)/3)/(AF14-AF15))</f>
        <v>1979.7311562332529</v>
      </c>
      <c r="AG17" s="46">
        <f>(D17-AG15-C17*AG16)/C17/C17</f>
        <v>-3.0436948452820935E-3</v>
      </c>
      <c r="AH17" s="46">
        <f>(R17-AH15-Q17*AH16)/Q17/Q17</f>
        <v>-1.4373467935748228E-3</v>
      </c>
      <c r="AI17" s="46">
        <f xml:space="preserve"> POWER(10,(AG15*(AI14-AI15)+AG16*(AI14*AI14-AI15*AI15)/2+AG17*(AI14*AI14*AI14-AI15*AI15*AI15)/3)/(AI14-AI15))</f>
        <v>634.60754892394709</v>
      </c>
      <c r="AJ17" s="46"/>
      <c r="AK17" s="46">
        <f>(POWER(10,(AC16-N16)/(N15-N14))-1)*100</f>
        <v>-9.2473865327181599</v>
      </c>
      <c r="AL17" s="46">
        <f xml:space="preserve"> IF(AF14&gt;AF15,(POWER(10,(AE14*(AF14-AF15)+AE15*(AF14*AF14-AF15*AF15)/2+AE16*(AF14*AF14*AF14-AF15*AF15*AF15)/3)/(AF14-AF15))/AF17-1)*100,99)</f>
        <v>-8.8314246252461643</v>
      </c>
      <c r="AM17" s="46">
        <f xml:space="preserve"> IF(AI14&gt;AI15,(POWER(10,(AH15*(AI14-AI15)+AH16*(AI14*AI14-
AI15*AI15)/2+AH17*(AI14*AI14*AI14-AI15*AI15*AI15)/3)/(AI14-AI15))/AI17-1)*100,99)</f>
        <v>-9.1482762258419896</v>
      </c>
      <c r="AN17" s="54"/>
      <c r="AO17" s="54"/>
      <c r="AP17" s="54"/>
      <c r="AQ17" s="54"/>
      <c r="AR17" s="54"/>
      <c r="AS17" s="54"/>
      <c r="AT17" s="54"/>
      <c r="AU17" s="54"/>
    </row>
    <row r="18" spans="1:47" s="16" customFormat="1">
      <c r="A18" s="57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P18" s="55"/>
      <c r="Q18" s="55"/>
    </row>
    <row r="19" spans="1:47" s="53" customFormat="1">
      <c r="A19" s="58" t="s">
        <v>27</v>
      </c>
      <c r="B19" s="46">
        <f ca="1">result!C71</f>
        <v>1482.5264</v>
      </c>
      <c r="C19" s="46">
        <f ca="1">result!D71</f>
        <v>39.933951</v>
      </c>
      <c r="D19" s="46">
        <f>LOG10(B19)</f>
        <v>3.1710024357781128</v>
      </c>
      <c r="E19" s="46">
        <f>D19*D19</f>
        <v>10.055256447710724</v>
      </c>
      <c r="F19" s="46">
        <f>D19*D19*D19</f>
        <v>31.885242688064277</v>
      </c>
      <c r="G19" s="46">
        <f>D20*(E21*F22-E22*F21)-D21*(E20*F22-E22*F20)+ D22*(E20*F21-E21*F20)</f>
        <v>-0.19201413146986113</v>
      </c>
      <c r="H19" s="46">
        <f>(C19*G19+C20*G20+C21*G21+C22*G22)/SUM(G19:G22)</f>
        <v>12.648489899702859</v>
      </c>
      <c r="I19" s="46">
        <f>IF(D19&lt;D22,MAX(D19,R19),MIN(D19,R19))</f>
        <v>3.1678091384163833</v>
      </c>
      <c r="J19" s="46">
        <f>C19*C19</f>
        <v>1594.7204424704009</v>
      </c>
      <c r="K19" s="46">
        <f>C19*C19*C19</f>
        <v>63683.488008311309</v>
      </c>
      <c r="L19" s="46">
        <f>C20*(J21*K22-J22*K21)-C21*(J20*K22-J22*K20)+ C22*(J20*K21-J21*K20)</f>
        <v>-553526.3696988523</v>
      </c>
      <c r="M19" s="46">
        <f>(D19*L19+D20*L20+D21*L21+D22*L22)/SUM(L19:L22)</f>
        <v>-3.4886257336327833</v>
      </c>
      <c r="N19" s="46">
        <f>IF(C19&lt;C22,MAX(C19,Q19),MIN(C19,Q19))</f>
        <v>39.933951</v>
      </c>
      <c r="O19" s="54"/>
      <c r="P19" s="55">
        <f ca="1">result!E71</f>
        <v>1471.6656</v>
      </c>
      <c r="Q19" s="55">
        <f ca="1">result!F71</f>
        <v>39.969774000000001</v>
      </c>
      <c r="R19" s="46">
        <f>LOG10(P19)</f>
        <v>3.1678091384163833</v>
      </c>
      <c r="S19" s="46">
        <f>R19*R19</f>
        <v>10.035014737434349</v>
      </c>
      <c r="T19" s="46">
        <f>R19*R19*R19</f>
        <v>31.789011389387614</v>
      </c>
      <c r="U19" s="46">
        <f>R20*(S21*T22-S22*T21)-R21*(S20*T22-S22*T20)+ R22*(S20*T21-S21*T20)</f>
        <v>-0.18995518374039477</v>
      </c>
      <c r="V19" s="46">
        <f>(Q19*U19+Q20*U20+Q21*U21+Q22*U22)/SUM(U19:U22)</f>
        <v>6.9985321587877998</v>
      </c>
      <c r="W19" s="46"/>
      <c r="X19" s="46"/>
      <c r="Y19" s="46">
        <f>Q19*Q19</f>
        <v>1597.582833611076</v>
      </c>
      <c r="Z19" s="46">
        <f>Q19*Q19*Q19</f>
        <v>63855.024805714311</v>
      </c>
      <c r="AA19" s="46">
        <f>Q20*(Y21*Z22-Y22*Z21)-Q21*(Y20*Z22-Y22*Z20)+ Q22*(Y20*Z21-Y21*Z20)</f>
        <v>-558405.31385192275</v>
      </c>
      <c r="AB19" s="46">
        <f>(R19*AA19+R20*AA20+R21*AA21+R22*AA22)/SUM(AA19:AA22)</f>
        <v>-3.0934792101957096</v>
      </c>
      <c r="AC19" s="46"/>
      <c r="AD19" s="46">
        <f>(D21*(C20*C19*C19-C19*C20*C20)-D20*(C21*C19*C19-C19*C21*C21)+D19*(C21*C20*C20-C20*C21*C21))/(C20*C19*C19-C19*C20*C20-C21*C19*C19+C19*C21*C21+C21*C20*C20-C20*C21*C21)</f>
        <v>-1.9773904118469769</v>
      </c>
      <c r="AE19" s="46">
        <f>(R21*(Q20*Q19*Q19-Q19*Q20*Q20)-R20*(Q21*Q19*Q19-Q19*Q21*Q21)+R19*(Q21*Q20*Q20-Q20*Q21*Q21))/(Q20*Q19*Q19-Q19*Q20*Q20-Q21*Q19*Q19+Q19*Q21*Q21+Q21*Q20*Q20-Q20*Q21*Q21)</f>
        <v>-2.0660578524721287</v>
      </c>
      <c r="AF19" s="46">
        <f>MIN(C19,Q19)</f>
        <v>39.933951</v>
      </c>
      <c r="AG19" s="46"/>
      <c r="AH19" s="46"/>
      <c r="AI19" s="46">
        <f>MIN(C21,Q21)</f>
        <v>34.146020999999998</v>
      </c>
      <c r="AJ19" s="46"/>
      <c r="AK19" s="46"/>
      <c r="AL19" s="46"/>
      <c r="AM19" s="46"/>
      <c r="AN19" s="54"/>
      <c r="AO19" s="54"/>
      <c r="AP19" s="54"/>
      <c r="AQ19" s="54"/>
      <c r="AR19" s="54"/>
      <c r="AS19" s="54"/>
      <c r="AT19" s="54"/>
      <c r="AU19" s="54"/>
    </row>
    <row r="20" spans="1:47" s="53" customFormat="1">
      <c r="A20" s="55"/>
      <c r="B20" s="46">
        <f ca="1">result!C72</f>
        <v>834.45439999999996</v>
      </c>
      <c r="C20" s="46">
        <f ca="1">result!D72</f>
        <v>36.743051999999999</v>
      </c>
      <c r="D20" s="46">
        <f>LOG10(B20)</f>
        <v>2.9214026089967278</v>
      </c>
      <c r="E20" s="46">
        <f>D20*D20</f>
        <v>8.5345932038528876</v>
      </c>
      <c r="F20" s="46">
        <f>D20*D20*D20</f>
        <v>24.932982852461567</v>
      </c>
      <c r="G20" s="46">
        <f>-D19*(E21*F22-E22*F21)+D21*(E19*F22-E22*F19)- D22*(E19*F21-E21*F19)</f>
        <v>0.75873129402333461</v>
      </c>
      <c r="H20" s="46">
        <f>(C20*(E21*F22-E22*F21)-C21*(E20*F22-E22*F20)+ C22*(E20*F21-E21*F20)-C19*(E21*F22-E22*F21)+C21*(E19*F22-E22*F19)- C22*(E19*F21-E21*F19)+C19*(E20*F22-E22*F20)-C20*(E19*F22-E22*F19)+ C22*(E19*F20-E20*F19)-C19*(E20*F21-E21*F20)+C20*(E19*F21-E21*F19)- C21*(E19*F20-E20*F19))/SUM(G19:G22)</f>
        <v>7.745199620086102</v>
      </c>
      <c r="I20" s="46">
        <f>IF(D19&lt;D22,MIN(D22,R22),MAX(D22,R22))</f>
        <v>2.5755619162608525</v>
      </c>
      <c r="J20" s="46">
        <f>C20*C20</f>
        <v>1350.051870274704</v>
      </c>
      <c r="K20" s="46">
        <f>C20*C20*C20</f>
        <v>49605.026072200701</v>
      </c>
      <c r="L20" s="46">
        <f>-C19*(J21*K22-J22*K21)+C21*(J19*K22-J22*K19)- C22*(J19*K21-J21*K19)</f>
        <v>2432715.6986251473</v>
      </c>
      <c r="M20" s="46">
        <f>(D20*(J21*K22-J22*K21)-D21*(J20*K22-J22*K20)+ D22*(J20*K21-J21*K20)-D19*(J21*K22-J22*K21)+D21*(J19*K22-J22*K19)- D22*(J19*K21-J21*K19)+D19*(J20*K22-J22*K20)-D20*(J19*K22-J22*K19)+ D22*(J19*K20-J20*K19)-D19*(J20*K21-J21*K20)+D20*(J19*K21-J21*K19)- D21*(J19*K20-J20*K19))/SUM(L19:L22)</f>
        <v>0.30725720116290395</v>
      </c>
      <c r="N20" s="46">
        <f>IF(C19&lt;C22,MIN(C22,Q22),MAX(C22,Q22))</f>
        <v>32.833060000000003</v>
      </c>
      <c r="O20" s="54"/>
      <c r="P20" s="55">
        <f ca="1">result!E72</f>
        <v>832.81600000000003</v>
      </c>
      <c r="Q20" s="55">
        <f ca="1">result!F72</f>
        <v>36.763823000000002</v>
      </c>
      <c r="R20" s="46">
        <f>LOG10(P20)</f>
        <v>2.9205490602164099</v>
      </c>
      <c r="S20" s="46">
        <f>R20*R20</f>
        <v>8.5296068131309557</v>
      </c>
      <c r="T20" s="46">
        <f>R20*R20*R20</f>
        <v>24.911135162105101</v>
      </c>
      <c r="U20" s="46">
        <f>-R19*(S21*T22-S22*T21)+R21*(S19*T22-S22*T19)- R22*(S19*T21-S21*T19)</f>
        <v>0.74483953737508557</v>
      </c>
      <c r="V20" s="46">
        <f>(Q20*(S21*T22-S22*T21)-Q21*(S20*T22-S22*T20)+ Q22*(S20*T21-S21*T20)-Q19*(S21*T22-S22*T21)+Q21*(S19*T22-S22*T19)- Q22*(S19*T21-S21*T19)+Q19*(S20*T22-S22*T20)-Q20*(S19*T22-S22*T19)+ Q22*(S19*T20-S20*T19)-Q19*(S20*T21-S21*T20)+Q20*(S19*T21-S21*T19)- Q21*(S19*T20-S20*T19))/SUM(U19:U22)</f>
        <v>14.022518654562777</v>
      </c>
      <c r="W20" s="46"/>
      <c r="X20" s="46"/>
      <c r="Y20" s="46">
        <f>Q20*Q20</f>
        <v>1351.5786815753293</v>
      </c>
      <c r="Z20" s="46">
        <f>Q20*Q20*Q20</f>
        <v>49689.199420008772</v>
      </c>
      <c r="AA20" s="46">
        <f>-Q19*(Y21*Z22-Y22*Z21)+Q21*(Y19*Z22-Y22*Z19)- Q22*(Y19*Z21-Y21*Z19)</f>
        <v>2455706.1785706878</v>
      </c>
      <c r="AB20" s="46">
        <f>(R20*(Y21*Z22-Y22*Z21)-R21*(Y20*Z22-Y22*Z20)+ R22*(Y20*Z21-Y21*Z20)-R19*(Y21*Z22-Y22*Z21)+R21*(Y19*Z22-Y22*Z19)- R22*(Y19*Z21-Y21*Z19)+R19*(Y20*Z22-Y22*Z20)-R20*(Y19*Z22-Y22*Z19)+ R22*(Y19*Z20-Y20*Z19)-R19*(Y20*Z21-Y21*Z20)+R20*(Y19*Z21-Y21*Z19)- R21*(Y19*Z20-Y20*Z19))/SUM(AA19:AA22)</f>
        <v>0.27319373540262104</v>
      </c>
      <c r="AC20" s="46"/>
      <c r="AD20" s="46">
        <f>((D21-AD19)*C20*C20-(D20-AD19)*C21*C21)/(C21*C20*C20-C20*C21*C21)</f>
        <v>0.18402598335396789</v>
      </c>
      <c r="AE20" s="46">
        <f>((R21-AE19)*Q20*Q20-(R20-AE19)*Q21*Q21)/(Q21*Q20*Q20-Q20*Q21*Q21)</f>
        <v>0.18945924374963408</v>
      </c>
      <c r="AF20" s="46">
        <f>MAX(C20,Q20)</f>
        <v>36.763823000000002</v>
      </c>
      <c r="AG20" s="46">
        <f>(D22*(C21*C20*C20-C20*C21*C21)-D21*(C22*C20*C20-C20*C22*C22)+D20*(C22*C21*C21-C21*C22*C22))/(C21*C20*C20-C20*C21*C21-C22*C20*C20+C20*C22*C22+C22*C21*C21-C21*C22*C22)</f>
        <v>-2.2464136379667545</v>
      </c>
      <c r="AH20" s="46">
        <f>(R22*(Q21*Q20*Q20-Q20*Q21*Q21)-R21*(Q22*Q20*Q20-Q20*Q22*Q22)+R20*(Q22*Q21*Q21-Q21*Q22*Q22))/(Q21*Q20*Q20-Q20*Q21*Q21-Q22*Q20*Q20+Q20*Q22*Q22+Q22*Q21*Q21-Q21*Q22*Q22)</f>
        <v>-2.2495067853934163</v>
      </c>
      <c r="AI20" s="46">
        <f>MAX(C22,Q22)</f>
        <v>32.833060000000003</v>
      </c>
      <c r="AJ20" s="46"/>
      <c r="AK20" s="46"/>
      <c r="AL20" s="46"/>
      <c r="AM20" s="46"/>
      <c r="AN20" s="54"/>
      <c r="AO20" s="54"/>
      <c r="AP20" s="54"/>
      <c r="AQ20" s="54"/>
      <c r="AR20" s="54"/>
      <c r="AS20" s="54"/>
      <c r="AT20" s="54"/>
      <c r="AU20" s="54"/>
    </row>
    <row r="21" spans="1:47" s="53" customFormat="1">
      <c r="A21" s="55"/>
      <c r="B21" s="46">
        <f ca="1">result!C73</f>
        <v>498.32799999999997</v>
      </c>
      <c r="C21" s="46">
        <f ca="1">result!D73</f>
        <v>34.146020999999998</v>
      </c>
      <c r="D21" s="46">
        <f>LOG10(B21)</f>
        <v>2.6975152899482144</v>
      </c>
      <c r="E21" s="46">
        <f>D21*D21</f>
        <v>7.2765887395043993</v>
      </c>
      <c r="F21" s="46">
        <f>D21*D21*D21</f>
        <v>19.628709383478121</v>
      </c>
      <c r="G21" s="46">
        <f xml:space="preserve"> D19*(E20*F22-E22*F20)-D20*(E19*F22-E22*F19)+ D22*(E19*F20-E20*F19)</f>
        <v>-1.2272527598305629</v>
      </c>
      <c r="H21" s="46">
        <f>(D20*(C21*F22-C22*F21)-D21*(C20*F22-C22*F20)+ D22*(C20*F21-C21*F20)-D19*(C21*F22-C22*F21)+D21*(C19*F22-C22*F19)- D22*(C19*F21-C21*F19)+D19*(C20*F22-C22*F20)-D20*(C19*F22-C22*F19)+ D22*(C19*F20-C20*F19)-D19*(C20*F21-C21*F20)+D20*(C19*F21-C21*F19)- D21*(C19*F20-C20*F19))/SUM(G19:G22)</f>
        <v>-0.98759084911951267</v>
      </c>
      <c r="I21" s="46">
        <f>H19*(I20-I19)+H20*(POWER(I20,2)-POWER(I19,2))/2+H21*(POWER(I20,3)- POWER(I19,3))/3+ H22*(POWER(I20,4)-POWER(I19,4))/4</f>
        <v>-21.449299609269936</v>
      </c>
      <c r="J21" s="46">
        <f>C21*C21</f>
        <v>1165.9507501324408</v>
      </c>
      <c r="K21" s="46">
        <f>C21*C21*C21</f>
        <v>39812.578798988077</v>
      </c>
      <c r="L21" s="46">
        <f xml:space="preserve"> C19*(J20*K22-J22*K20)-C20*(J19*K22-J22*K19)+ C22*(J19*K20-J20*K19)</f>
        <v>-4280520.4364137053</v>
      </c>
      <c r="M21" s="46">
        <f>(C20*(D21*K22-D22*K21)-C21*(D20*K22-D22*K20)+ C22*(D20*K21-D21*K20)-C19*(D21*K22-D22*K21)+C21*(D19*K22-D22*K19)- C22*(D19*K21-D21*K19)+C19*(D20*K22-D22*K20)-C20*(D19*K22-D22*K19)+ C22*(D19*K20-D20*K19)-C19*(D20*K21-D21*K20)+C20*(D19*K21-D21*K19)- C21*(D19*K20-D20*K19))/SUM(L19:L22)</f>
        <v>-4.7226149956635351E-3</v>
      </c>
      <c r="N21" s="46">
        <f>M19*(N20-N19)+M20*(POWER(N20,2)-POWER(N19,2))/2+M21*(POWER(N20,3)- POWER(N19,3))/3+ M22*(POWER(N20,4)-POWER(N19,4))/4</f>
        <v>-20.490279308294092</v>
      </c>
      <c r="O21" s="54"/>
      <c r="P21" s="55">
        <f ca="1">result!E73</f>
        <v>497.67520000000002</v>
      </c>
      <c r="Q21" s="55">
        <f ca="1">result!F73</f>
        <v>34.152887</v>
      </c>
      <c r="R21" s="46">
        <f>LOG10(P21)</f>
        <v>2.696945999651994</v>
      </c>
      <c r="S21" s="46">
        <f>R21*R21</f>
        <v>7.2735177250388929</v>
      </c>
      <c r="T21" s="46">
        <f>R21*R21*R21</f>
        <v>19.616284531941513</v>
      </c>
      <c r="U21" s="46">
        <f xml:space="preserve"> R19*(S20*T22-S22*T20)-R20*(S19*T22-S22*T19)+ R22*(S19*T20-S20*T19)</f>
        <v>-1.2038030907328974</v>
      </c>
      <c r="V21" s="46">
        <f>(R20*(Q21*T22-Q22*T21)-R21*(Q20*T22-Q22*T20)+ R22*(Q20*T21-Q21*T20)-R19*(Q21*T22-Q22*T21)+R21*(Q19*T22-Q22*T19)- R22*(Q19*T21-Q21*T19)+R19*(Q20*T22-Q22*T20)-R20*(Q19*T22-Q22*T19)+ R22*(Q19*T20-Q20*T19)-R19*(Q20*T21-Q21*T20)+R20*(Q19*T21-Q21*T19)- R21*(Q19*T20-Q20*T19))/SUM(U19:U22)</f>
        <v>-3.3283893877092026</v>
      </c>
      <c r="W21" s="46">
        <f>V19*(I20-I19)+V20*(POWER(I20,2)-POWER(I19,2))/2+V21*(POWER(I20,3)- POWER(I19,3))/3+ V22*(POWER(I20,4)-POWER(I19,4))/4</f>
        <v>-21.467910037113256</v>
      </c>
      <c r="X21" s="46"/>
      <c r="Y21" s="46">
        <f>Q21*Q21</f>
        <v>1166.4196904347689</v>
      </c>
      <c r="Z21" s="46">
        <f>Q21*Q21*Q21</f>
        <v>39836.599881993643</v>
      </c>
      <c r="AA21" s="46">
        <f xml:space="preserve"> Q19*(Y20*Z22-Y22*Z20)-Q20*(Y19*Z22-Y22*Z19)+ Q22*(Y19*Z20-Y20*Z19)</f>
        <v>-4339060.9653469324</v>
      </c>
      <c r="AB21" s="46">
        <f>(Q20*(R21*Z22-R22*Z21)-Q21*(R20*Z22-R22*Z20)+ Q22*(R20*Z21-R21*Z20)-Q19*(R21*Z22-R22*Z21)+Q21*(R19*Z22-R22*Z19)- Q22*(R19*Z21-R21*Z19)+Q19*(R20*Z22-R22*Z20)-Q20*(R19*Z22-R22*Z19)+ Q22*(R19*Z20-R20*Z19)-Q19*(R20*Z21-R21*Z20)+Q20*(R19*Z21-R21*Z19)- Q21*(R19*Z20-R20*Z19))/SUM(AA19:AA22)</f>
        <v>-3.7340594495559329E-3</v>
      </c>
      <c r="AC21" s="46">
        <f>AB19*(N20-N19)+AB20*(POWER(N20,2)-POWER(N19,2))/2+AB21*(POWER(N20,3)- POWER(N19,3))/3+ AB22*(POWER(N20,4)-POWER(N19,4))/4</f>
        <v>-20.471739850211474</v>
      </c>
      <c r="AD21" s="46">
        <f>(D21-AD19-C21*AD20)/C21/C21</f>
        <v>-1.3798605045472945E-3</v>
      </c>
      <c r="AE21" s="46">
        <f>(R21-AE19-Q21*AE20)/Q21/Q21</f>
        <v>-1.4639467292652676E-3</v>
      </c>
      <c r="AF21" s="46"/>
      <c r="AG21" s="46">
        <f>((D22-AG20)*C21*C21-(D21-AG20)*C22*C22)/(C22*C21*C21-C21*C22*C22)</f>
        <v>0.19922633878343096</v>
      </c>
      <c r="AH21" s="46">
        <f>((R22-AH20)*Q21*Q21-(R21-AH20)*Q22*Q22)/(Q22*Q21*Q21-Q21*Q22*Q22)</f>
        <v>0.1998205779426992</v>
      </c>
      <c r="AI21" s="46"/>
      <c r="AJ21" s="46"/>
      <c r="AK21" s="46"/>
      <c r="AL21" s="46"/>
      <c r="AM21" s="46"/>
      <c r="AN21" s="54"/>
      <c r="AO21" s="54"/>
      <c r="AP21" s="54"/>
      <c r="AQ21" s="54"/>
      <c r="AR21" s="54"/>
      <c r="AS21" s="54"/>
      <c r="AT21" s="54"/>
      <c r="AU21" s="54"/>
    </row>
    <row r="22" spans="1:47" s="62" customFormat="1">
      <c r="A22" s="61"/>
      <c r="B22" s="59">
        <f ca="1">result!C74</f>
        <v>376.17360000000002</v>
      </c>
      <c r="C22" s="59">
        <f ca="1">result!D74</f>
        <v>32.825091</v>
      </c>
      <c r="D22" s="59">
        <f>LOG10(B22)</f>
        <v>2.575388313339201</v>
      </c>
      <c r="E22" s="59">
        <f>D22*D22</f>
        <v>6.6326249644841351</v>
      </c>
      <c r="F22" s="59">
        <f>D22*D22*D22</f>
        <v>17.081584820294275</v>
      </c>
      <c r="G22" s="59">
        <f>-D19*(E20*F21-E21*F20)+D20*(E19*F21-E21*F19)- D21*(E19*F20-E20*F19)</f>
        <v>0.66120156411432163</v>
      </c>
      <c r="H22" s="59">
        <f>(D20*(E21*C22-E22*C21)-D21*(E20*C22-E22*C20)+ D22*(E20*C21-E21*C20)-D19*(E21*C22-E22*C21)+D21*(E19*C22-E22*C19)- D22*(E19*C21-E21*C19)+D19*(E20*C22-E22*C20)-D20*(E19*C22-E22*C19)+ D22*(E19*C20-E20*C19)-D19*(E20*C21-E21*C20)+D20*(E19*C21-E21*C19)- D21*(E19*C20-E20*C19))/SUM(G19:G22)</f>
        <v>0.39692009303665454</v>
      </c>
      <c r="I22" s="59"/>
      <c r="J22" s="59">
        <f>C22*C22</f>
        <v>1077.486599158281</v>
      </c>
      <c r="K22" s="59">
        <f>C22*C22*C22</f>
        <v>35368.595668651098</v>
      </c>
      <c r="L22" s="59">
        <f>-C19*(J20*K21-J21*K20)+C20*(J19*K21-J21*K19)- C21*(J19*K20-J20*K19)</f>
        <v>2403095.7361755371</v>
      </c>
      <c r="M22" s="59">
        <f>(C20*(J21*D22-J22*D21)-C21*(J20*D22-J22*D20)+ C22*(J20*D21-J21*D20)-C19*(J21*D22-J22*D21)+C21*(J19*D22-J22*D19)- C22*(J19*D21-J21*D19)+C19*(J20*D22-J22*D20)-C20*(J19*D22-J22*D19)+ C22*(J19*D20-J20*D19)-C19*(J20*D21-J21*D20)+C20*(J19*D21-J21*D19)- C21*(J19*D20-J20*D19))/SUM(L19:L22)</f>
        <v>3.0162996557022119E-5</v>
      </c>
      <c r="N22" s="59"/>
      <c r="O22" s="60"/>
      <c r="P22" s="61">
        <f ca="1">result!E74</f>
        <v>376.32400000000001</v>
      </c>
      <c r="Q22" s="61">
        <f ca="1">result!F74</f>
        <v>32.833060000000003</v>
      </c>
      <c r="R22" s="59">
        <f>LOG10(P22)</f>
        <v>2.5755619162608525</v>
      </c>
      <c r="S22" s="59">
        <f>R22*R22</f>
        <v>6.6335191844932746</v>
      </c>
      <c r="T22" s="59">
        <f>R22*R22*R22</f>
        <v>17.085039382366627</v>
      </c>
      <c r="U22" s="59">
        <f>-R19*(S20*T21-S21*T20)+R20*(S19*T21-S21*T19)- R21*(S19*T20-S20*T19)</f>
        <v>0.64956438259468285</v>
      </c>
      <c r="V22" s="59">
        <f>(R20*(S21*Q22-S22*Q21)-R21*(S20*Q22-S22*Q20)+ R22*(S20*Q21-S21*Q20)-R19*(S21*Q22-S22*Q21)+R21*(S19*Q22-S22*Q19)- R22*(S19*Q21-S21*Q19)+R19*(S20*Q22-S22*Q20)-R20*(S19*Q22-S22*Q19)+ R22*(S19*Q20-S20*Q19)-R19*(S20*Q21-S21*Q20)+R20*(S19*Q21-S21*Q19)- R21*(S19*Q20-S20*Q19))/SUM(U19:U22)</f>
        <v>0.69052212391457701</v>
      </c>
      <c r="W22" s="59"/>
      <c r="X22" s="59">
        <f>(W21-I21)/(I20-I19)</f>
        <v>3.1423410945831766E-2</v>
      </c>
      <c r="Y22" s="59">
        <f>Q22*Q22</f>
        <v>1078.0098289636003</v>
      </c>
      <c r="Z22" s="59">
        <f>Q22*Q22*Q22</f>
        <v>35394.361394951629</v>
      </c>
      <c r="AA22" s="59">
        <f>-Q19*(Y20*Z21-Y21*Z20)+Q20*(Y19*Z21-Y21*Z19)- Q21*(Y19*Z20-Y20*Z19)</f>
        <v>2443562.8522497416</v>
      </c>
      <c r="AB22" s="59">
        <f>(Q20*(Y21*R22-Y22*R21)-Q21*(Y20*R22-Y22*R20)+ Q22*(Y20*R21-Y21*R20)-Q19*(Y21*R22-Y22*R21)+Q21*(Y19*R22-Y22*R19)- Q22*(Y19*R21-Y21*R19)+Q19*(Y20*R22-Y22*R20)-Q20*(Y19*R22-Y22*R19)+ Q22*(Y19*R20-Y20*R19)-Q19*(Y20*R21-Y21*R20)+Q20*(Y19*R21-Y21*R19)- Q21*(Y19*R20-Y20*R19))/SUM(AA19:AA22)</f>
        <v>2.0472402393666083E-5</v>
      </c>
      <c r="AC22" s="59"/>
      <c r="AD22" s="59"/>
      <c r="AE22" s="59"/>
      <c r="AF22" s="59">
        <f xml:space="preserve"> POWER(10,(AD19*(AF19-AF20)+AD20*(AF19*AF19-AF20*AF20)/2+AD21*(AF19*AF19*AF19-AF20*AF20*AF20)/3)/(AF19-AF20))</f>
        <v>1120.3959517217975</v>
      </c>
      <c r="AG22" s="59">
        <f>(D22-AG20-C22*AG21)/C22/C22</f>
        <v>-1.594285024239684E-3</v>
      </c>
      <c r="AH22" s="59">
        <f>(R22-AH20-Q22*AH21)/Q22/Q22</f>
        <v>-1.6100524100431523E-3</v>
      </c>
      <c r="AI22" s="59">
        <f xml:space="preserve"> POWER(10,(AG20*(AI19-AI20)+AG21*(AI19*AI19-AI20*AI20)/2+AG22*(AI19*AI19*AI19-AI20*AI20*AI20)/3)/(AI19-AI20))</f>
        <v>433.7970417538516</v>
      </c>
      <c r="AJ22" s="59"/>
      <c r="AK22" s="59">
        <f>(POWER(10,(AC21-N21)/(N20-N19))-1)*100</f>
        <v>-0.59937013583764021</v>
      </c>
      <c r="AL22" s="59">
        <f xml:space="preserve"> IF(AF19&gt;AF20,(POWER(10,(AE19*(AF19-AF20)+AE20*(AF19*AF19-AF20*AF20)/2+AE21*(AF19*AF19*AF19-AF20*AF20*AF20)/3)/(AF19-AF20))/AF22-1)*100,99)</f>
        <v>-0.92563360423949526</v>
      </c>
      <c r="AM22" s="59">
        <f xml:space="preserve"> IF(AI19&gt;AI20,(POWER(10,(AH20*(AI19-AI20)+AH21*(AI19*AI19-
AI20*AI20)/2+AH22*(AI19*AI19*AI19-AI20*AI20*AI20)/3)/(AI19-AI20))/AI22-1)*100,99)</f>
        <v>-0.20208154993061056</v>
      </c>
      <c r="AN22" s="60"/>
      <c r="AO22" s="60"/>
      <c r="AP22" s="60"/>
      <c r="AQ22" s="60"/>
      <c r="AR22" s="60"/>
      <c r="AS22" s="60"/>
      <c r="AT22" s="60"/>
      <c r="AU22" s="60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9"/>
  <sheetViews>
    <sheetView workbookViewId="0"/>
  </sheetViews>
  <sheetFormatPr defaultColWidth="9" defaultRowHeight="12"/>
  <cols>
    <col min="1" max="1" width="12.33203125" style="30" bestFit="1" customWidth="1"/>
    <col min="2" max="2" width="10.44140625" style="30" bestFit="1" customWidth="1"/>
    <col min="3" max="16384" width="9" style="30"/>
  </cols>
  <sheetData>
    <row r="1" spans="1:2">
      <c r="A1" s="67" t="s">
        <v>47</v>
      </c>
      <c r="B1" s="3"/>
    </row>
    <row r="2" spans="1:2">
      <c r="A2" s="44" t="s">
        <v>44</v>
      </c>
      <c r="B2" s="65" t="s">
        <v>73</v>
      </c>
    </row>
    <row r="3" spans="1:2">
      <c r="A3" s="5" t="s">
        <v>45</v>
      </c>
      <c r="B3" s="63">
        <f ca="1">result!E7</f>
        <v>-1.9649873929840078</v>
      </c>
    </row>
    <row r="4" spans="1:2">
      <c r="A4" s="5" t="s">
        <v>48</v>
      </c>
      <c r="B4" s="63">
        <f ca="1">result!E12</f>
        <v>-21.994308769645933</v>
      </c>
    </row>
    <row r="5" spans="1:2">
      <c r="A5" s="5" t="s">
        <v>49</v>
      </c>
      <c r="B5" s="63">
        <f ca="1">result!E17</f>
        <v>-2.1281241672283291</v>
      </c>
    </row>
    <row r="6" spans="1:2">
      <c r="A6" s="5" t="s">
        <v>50</v>
      </c>
      <c r="B6" s="63">
        <f ca="1">result!E22</f>
        <v>-0.33273840262108001</v>
      </c>
    </row>
    <row r="7" spans="1:2">
      <c r="A7" s="6" t="s">
        <v>46</v>
      </c>
      <c r="B7" s="63">
        <f ca="1">result!E27</f>
        <v>-0.6660790974882036</v>
      </c>
    </row>
    <row r="8" spans="1:2">
      <c r="A8" s="7" t="s">
        <v>37</v>
      </c>
      <c r="B8" s="47">
        <f>AVERAGE(B3:B7)</f>
        <v>-5.4172475659935104</v>
      </c>
    </row>
    <row r="10" spans="1:2" s="3" customFormat="1">
      <c r="A10" s="2" t="s">
        <v>43</v>
      </c>
    </row>
    <row r="11" spans="1:2" s="45" customFormat="1">
      <c r="A11" s="44" t="s">
        <v>44</v>
      </c>
      <c r="B11" s="65" t="s">
        <v>73</v>
      </c>
    </row>
    <row r="12" spans="1:2">
      <c r="A12" s="5" t="s">
        <v>32</v>
      </c>
      <c r="B12" s="63">
        <f ca="1">result!E36</f>
        <v>-2.7528086314992817</v>
      </c>
    </row>
    <row r="13" spans="1:2">
      <c r="A13" s="5" t="s">
        <v>33</v>
      </c>
      <c r="B13" s="63">
        <f ca="1">result!E41</f>
        <v>-0.92279274482032214</v>
      </c>
    </row>
    <row r="14" spans="1:2">
      <c r="A14" s="5" t="s">
        <v>34</v>
      </c>
      <c r="B14" s="63">
        <f ca="1">result!E46</f>
        <v>-1.3419197548923179</v>
      </c>
    </row>
    <row r="15" spans="1:2">
      <c r="A15" s="6" t="s">
        <v>35</v>
      </c>
      <c r="B15" s="63">
        <f ca="1">result!E51</f>
        <v>-0.91051026851964867</v>
      </c>
    </row>
    <row r="16" spans="1:2">
      <c r="A16" s="7" t="s">
        <v>38</v>
      </c>
      <c r="B16" s="47">
        <f>AVERAGE(B12:B15)</f>
        <v>-1.4820078499328926</v>
      </c>
    </row>
    <row r="18" spans="1:5" s="3" customFormat="1">
      <c r="A18" s="4" t="s">
        <v>39</v>
      </c>
    </row>
    <row r="19" spans="1:5" s="45" customFormat="1">
      <c r="A19" s="44" t="s">
        <v>44</v>
      </c>
      <c r="B19" s="65" t="s">
        <v>73</v>
      </c>
    </row>
    <row r="20" spans="1:5">
      <c r="A20" s="5" t="s">
        <v>40</v>
      </c>
      <c r="B20" s="63">
        <f ca="1">result!E60</f>
        <v>-0.12134577389887324</v>
      </c>
    </row>
    <row r="21" spans="1:5">
      <c r="A21" s="5" t="s">
        <v>41</v>
      </c>
      <c r="B21" s="63">
        <f ca="1">result!E65</f>
        <v>-2.0671181482208256</v>
      </c>
    </row>
    <row r="22" spans="1:5">
      <c r="A22" s="5" t="s">
        <v>42</v>
      </c>
      <c r="B22" s="63">
        <f ca="1">result!E70</f>
        <v>-9.2473865327181599</v>
      </c>
    </row>
    <row r="23" spans="1:5">
      <c r="A23" s="6" t="s">
        <v>35</v>
      </c>
      <c r="B23" s="63">
        <f ca="1">result!E75</f>
        <v>-0.59937013583764021</v>
      </c>
    </row>
    <row r="24" spans="1:5">
      <c r="A24" s="7" t="s">
        <v>38</v>
      </c>
      <c r="B24" s="47">
        <f>AVERAGE(B20:B23)</f>
        <v>-3.0088051476688746</v>
      </c>
    </row>
    <row r="26" spans="1:5">
      <c r="A26" s="79" t="s">
        <v>53</v>
      </c>
      <c r="B26" s="47">
        <f>AVERAGE(B8,B16,B24)</f>
        <v>-3.3026868545317591</v>
      </c>
    </row>
    <row r="27" spans="1:5">
      <c r="E27" s="64"/>
    </row>
    <row r="29" spans="1:5">
      <c r="B29" s="78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result</vt:lpstr>
      <vt:lpstr>calc_classB</vt:lpstr>
      <vt:lpstr>calc_classC</vt:lpstr>
      <vt:lpstr>calc_classD</vt:lpstr>
      <vt:lpstr>Sheet1</vt:lpstr>
      <vt:lpstr>summary</vt:lpstr>
    </vt:vector>
  </TitlesOfParts>
  <Company>LGE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김정선</dc:creator>
  <cp:lastModifiedBy>ysu</cp:lastModifiedBy>
  <dcterms:created xsi:type="dcterms:W3CDTF">2009-09-29T07:59:09Z</dcterms:created>
  <dcterms:modified xsi:type="dcterms:W3CDTF">2010-07-18T21:08:00Z</dcterms:modified>
</cp:coreProperties>
</file>